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CPX\Desktop\פרויקטור חקלאות\תכנית עבודה\"/>
    </mc:Choice>
  </mc:AlternateContent>
  <xr:revisionPtr revIDLastSave="0" documentId="13_ncr:1_{2240F811-6C79-4192-A374-767E2F0EA277}" xr6:coauthVersionLast="47" xr6:coauthVersionMax="47" xr10:uidLastSave="{00000000-0000-0000-0000-000000000000}"/>
  <bookViews>
    <workbookView minimized="1" xWindow="6768" yWindow="7476" windowWidth="14148" windowHeight="5112" activeTab="1" xr2:uid="{00000000-000D-0000-FFFF-FFFF00000000}"/>
  </bookViews>
  <sheets>
    <sheet name="ניתוח תקציב הצעת מחליטים" sheetId="1" r:id="rId1"/>
    <sheet name="ניתוח תקציב תקומה"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 l="1"/>
  <c r="G10" i="2" s="1"/>
  <c r="G11" i="2" s="1"/>
  <c r="X5" i="1"/>
  <c r="X4" i="1"/>
  <c r="I23" i="1"/>
  <c r="T8" i="1"/>
  <c r="T9" i="1"/>
  <c r="T10" i="1"/>
  <c r="T11" i="1"/>
  <c r="T12" i="1"/>
  <c r="T13" i="1"/>
  <c r="T14" i="1"/>
  <c r="T15" i="1"/>
  <c r="T16" i="1"/>
  <c r="T17" i="1"/>
  <c r="T18" i="1"/>
  <c r="T19" i="1"/>
  <c r="T20" i="1"/>
  <c r="T21" i="1"/>
  <c r="T22" i="1"/>
  <c r="T4" i="1"/>
  <c r="S9" i="1"/>
  <c r="S10" i="1"/>
  <c r="S11" i="1"/>
  <c r="S12" i="1"/>
  <c r="S13" i="1"/>
  <c r="S14" i="1"/>
  <c r="S15" i="1"/>
  <c r="S16" i="1"/>
  <c r="S17" i="1"/>
  <c r="S18" i="1"/>
  <c r="S19" i="1"/>
  <c r="S20" i="1"/>
  <c r="S21" i="1"/>
  <c r="S22" i="1"/>
  <c r="S8" i="1"/>
  <c r="S4" i="1"/>
  <c r="R8" i="1"/>
  <c r="R9" i="1"/>
  <c r="R10" i="1"/>
  <c r="R11" i="1"/>
  <c r="R12" i="1"/>
  <c r="R13" i="1"/>
  <c r="R14" i="1"/>
  <c r="R15" i="1"/>
  <c r="R16" i="1"/>
  <c r="R17" i="1"/>
  <c r="R18" i="1"/>
  <c r="R19" i="1"/>
  <c r="R20" i="1"/>
  <c r="R21" i="1"/>
  <c r="R22" i="1"/>
  <c r="R4" i="1"/>
  <c r="Q22" i="1"/>
  <c r="Q20" i="1"/>
  <c r="Q21" i="1"/>
  <c r="Q16" i="1"/>
  <c r="Q17" i="1"/>
  <c r="Q18" i="1"/>
  <c r="Q19" i="1"/>
  <c r="Q12" i="1"/>
  <c r="Q13" i="1"/>
  <c r="Q14" i="1"/>
  <c r="Q15" i="1"/>
  <c r="O22" i="1"/>
  <c r="N23" i="1"/>
  <c r="J4" i="1"/>
  <c r="Q4" i="1" s="1"/>
  <c r="I4" i="1"/>
  <c r="O4" i="1" s="1"/>
  <c r="I22" i="1"/>
  <c r="I18" i="1"/>
  <c r="O18" i="1" s="1"/>
  <c r="I19" i="1"/>
  <c r="O19" i="1" s="1"/>
  <c r="I20" i="1"/>
  <c r="O20" i="1" s="1"/>
  <c r="I21" i="1"/>
  <c r="O21" i="1" s="1"/>
  <c r="I15" i="1"/>
  <c r="O15" i="1" s="1"/>
  <c r="I16" i="1"/>
  <c r="O16" i="1" s="1"/>
  <c r="I17" i="1"/>
  <c r="O17" i="1" s="1"/>
  <c r="I14" i="1"/>
  <c r="O14" i="1" s="1"/>
  <c r="I13" i="1"/>
  <c r="O13" i="1" s="1"/>
  <c r="I12" i="1"/>
  <c r="O12" i="1" s="1"/>
  <c r="I11" i="1"/>
  <c r="O11" i="1" s="1"/>
  <c r="I10" i="1"/>
  <c r="O10" i="1" s="1"/>
  <c r="I9" i="1"/>
  <c r="J9" i="1" s="1"/>
  <c r="Q9" i="1" s="1"/>
  <c r="I8" i="1"/>
  <c r="J8" i="1" s="1"/>
  <c r="Q8" i="1" s="1"/>
  <c r="I7" i="1"/>
  <c r="O7" i="1" s="1"/>
  <c r="I6" i="1"/>
  <c r="J6" i="1" s="1"/>
  <c r="Q6" i="1" s="1"/>
  <c r="I5" i="1"/>
  <c r="O5" i="1" s="1"/>
  <c r="G14" i="2" l="1"/>
  <c r="G15" i="2" s="1"/>
  <c r="G12" i="2"/>
  <c r="G13" i="2" s="1"/>
  <c r="O6" i="1"/>
  <c r="X2" i="1" s="1"/>
  <c r="J11" i="1"/>
  <c r="Q11" i="1" s="1"/>
  <c r="J10" i="1"/>
  <c r="Q10" i="1" s="1"/>
  <c r="K6" i="1"/>
  <c r="J7" i="1"/>
  <c r="J5" i="1"/>
  <c r="O8" i="1"/>
  <c r="O9" i="1"/>
  <c r="O23" i="1" l="1"/>
  <c r="X3" i="1"/>
  <c r="L6" i="1"/>
  <c r="R6" i="1"/>
  <c r="K5" i="1"/>
  <c r="J23" i="1"/>
  <c r="Q5" i="1"/>
  <c r="K7" i="1"/>
  <c r="Q7" i="1"/>
  <c r="L7" i="1" l="1"/>
  <c r="R7" i="1"/>
  <c r="Y2" i="1"/>
  <c r="Q23" i="1"/>
  <c r="Y3" i="1" s="1"/>
  <c r="L5" i="1"/>
  <c r="K23" i="1"/>
  <c r="R5" i="1"/>
  <c r="M6" i="1"/>
  <c r="T6" i="1" s="1"/>
  <c r="S6" i="1"/>
  <c r="M7" i="1" l="1"/>
  <c r="T7" i="1" s="1"/>
  <c r="S7" i="1"/>
  <c r="Z2" i="1"/>
  <c r="AA2" i="1" s="1"/>
  <c r="AB2" i="1" s="1"/>
  <c r="R23" i="1"/>
  <c r="S5" i="1"/>
  <c r="S23" i="1" s="1"/>
  <c r="AA3" i="1" s="1"/>
  <c r="L23" i="1"/>
  <c r="M5" i="1"/>
  <c r="Z3" i="1" l="1"/>
  <c r="T5" i="1"/>
  <c r="T23" i="1" s="1"/>
  <c r="AB3" i="1" s="1"/>
  <c r="M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vilio</author>
  </authors>
  <commentList>
    <comment ref="N3" authorId="0" shapeId="0" xr:uid="{74E1C9D8-8D09-46BC-9DBC-1806477BFF4E}">
      <text>
        <r>
          <rPr>
            <b/>
            <sz val="9"/>
            <color indexed="81"/>
            <rFont val="Tahoma"/>
            <family val="2"/>
          </rPr>
          <t>vilio:</t>
        </r>
        <r>
          <rPr>
            <sz val="9"/>
            <color indexed="81"/>
            <rFont val="Tahoma"/>
            <family val="2"/>
          </rPr>
          <t xml:space="preserve">
הערכה שלי כמה כסף בפועל יוקצה למועצה מהתקציב הכולל וזה ביחס לפירוט של הסעיף התקציבי</t>
        </r>
      </text>
    </comment>
    <comment ref="P3" authorId="0" shapeId="0" xr:uid="{F4099118-DFDA-4355-8402-344D7CB6849B}">
      <text>
        <r>
          <rPr>
            <b/>
            <sz val="9"/>
            <color indexed="81"/>
            <rFont val="Tahoma"/>
            <family val="2"/>
          </rPr>
          <t>vilio:</t>
        </r>
        <r>
          <rPr>
            <sz val="9"/>
            <color indexed="81"/>
            <rFont val="Tahoma"/>
            <family val="2"/>
          </rPr>
          <t xml:space="preserve">
הכוונה האם החקלאי בקצה רואה מזה כסף או נהנה מהקידום של עסקיו בצורה עקיפה</t>
        </r>
      </text>
    </comment>
  </commentList>
</comments>
</file>

<file path=xl/sharedStrings.xml><?xml version="1.0" encoding="utf-8"?>
<sst xmlns="http://schemas.openxmlformats.org/spreadsheetml/2006/main" count="150" uniqueCount="121">
  <si>
    <t>סעיף</t>
  </si>
  <si>
    <t>נושא</t>
  </si>
  <si>
    <t>שנים לתקציב</t>
  </si>
  <si>
    <t>עמוד</t>
  </si>
  <si>
    <t>מסלול סיוע ייעודי לעידוד השקעות הון בטווח המיידי על מנת להשיב ולשמר את העסקים בחבל בהיבטי היקפי הפעילות העסקית, שימור לקוחות וגישור על ההשפעות השליליות של המלחמה על הסביבה העסקית. פעילות זו תבוצע בעיקרה באמצעות הרשות להשקעות ולפיתוח התעשייה והכלכלה במשרד הכלכלה.</t>
  </si>
  <si>
    <t xml:space="preserve">תקציב במ'₪ </t>
  </si>
  <si>
    <t>2024-2025</t>
  </si>
  <si>
    <t>ללוות באופן מתמשך ומעטפת תומכת לעסקים קטנים ובינוניים, על מנת להשיב ולשמר את פעילות העסקים הקטנים בחבל ביחס למצבם ערב אירועי ה- 7/10, וזאת באמצעות גיבוש מענים ותוכניות חדשות והתאמה ועדכון של תכניות ותשתיות קיימות; לרבות ייעוץ עסקי, ליווי, תוכנית מנטורינג, קהילות עסקים, תמיכה כלכלית, ותוכניות ייעודיות למניעת קריסה כלכלית. תכניות אלו יבוצעו הן באמצעות גופי הממשלה והתכניות הקיימות כיום, כדוגמת הסוכנות לעסקים קטנים והן באמצעות פיתוח מענים חדשים בשיתוף עם גופי הממשלה הרלוונטיים, רשויות מקומיות גופי חברה אזרחית והמגזר העסקי</t>
  </si>
  <si>
    <t>2024-2028</t>
  </si>
  <si>
    <t>לחיזוק החוסן התעסוקתי של בעלי העסקים ועובדיהם לשם שימור וייצוב העסקים על רקע הטראומה שחוו והלחימה המתמשכת, לשם מניעת נשירת עובדים וחיזוק ההון האנושי בדגש על יכולת ההתמודדות עם טראומה מתמשכת והשלכותיה על מקומות העבודה. גיבוש תכניות אלו יעשה תוך היוועצות עם גורמי המקצוע הרלוונטיים בממשלה ומחוצה לה ויבוצע באמצעות המנהלת ושיתופי פעולה ייעודיים</t>
  </si>
  <si>
    <t>24-28</t>
  </si>
  <si>
    <t xml:space="preserve">לפעול בשיתוף עם משרד הכלכלה ומשרד החקלאות, לגיבוש תוכניות הכשרה והטמעת טכנולוגיות לחקלאים להתמודדות עם נזקי ה-7/10; </t>
  </si>
  <si>
    <t>יג.2</t>
  </si>
  <si>
    <t>לפעול באמצעות משרד החקלאות ורשות המים ובשיתוף עם משרד הנגב הגליל והחוסן הלאומי, כל משרד בעניינים שבתחום אחריותו, לקידום תכנון סטטוטורי, תוכניות אב תומכות שיקום ותכנון מפורט תומך שיקום בתחום החקלאות</t>
  </si>
  <si>
    <t>יג.3</t>
  </si>
  <si>
    <t>24-25</t>
  </si>
  <si>
    <t>יג.4</t>
  </si>
  <si>
    <t>לפעול באמצעות משרד החקלאות ובהתייעצות עם המשרד להגנת הסביבה, לשיקום תשתיות הניקוז, טיפול בקרקע חקלאית שנפגעה והסדרת דרכים חקלאיות בחבל</t>
  </si>
  <si>
    <t>לפעול בתיאום עם משרד החקלאות לשיקום וחיזוק השירותים הווטרינריים האזוריים</t>
  </si>
  <si>
    <t>יג.5</t>
  </si>
  <si>
    <t xml:space="preserve">לפעול באמצעות משרד החקלאות לקידום פעולות של הדברת מזיקים אזורית בחבל; </t>
  </si>
  <si>
    <t>יג.6</t>
  </si>
  <si>
    <t>ו.1</t>
  </si>
  <si>
    <t>לתקן את סעיף 2.11 ולהוסיף סעיף קטן ה' כדלהלן- להטיל על מינהלת תקומה בשיתוף עם משרד החינוך לקדם תכנון ופיקוחשל מבני חינוך מסוג כיתות ספח, חדרי טיפול, חוות חקלאיות טיפוליות, מרכז לגיל הרך, סביבות למידה, מרכזי טיפול, מתי"א, פסג"ה, מתקני ספורט, התאמה, שיפוץ וחידוש מבנים בהיותם מענה פיזי ראוי תומך את פעולות השיקום; לצורך כך תקצה מנהלת תקומה תקציב בסך 10 מלש"ח לשנת 2024</t>
  </si>
  <si>
    <t>טו.א</t>
  </si>
  <si>
    <t>להטיל על מנהלת תקומה בשיתוף עם משרד הכלכלה, משרד החקלאות, משרד החדשנות, המדע והטכנולוגיה ומשרד האוצר ולרשום את הודעת רשות החדשנות לקדם התנעה של הטמעת טכנולוגיה וידע מתקדם בחקלאות בחבל כאמצעי להתמודדות המשקים בחבל עם המשבר שנוצר בעקבות אירועי ה-7/10, באמצעות: הקמה או שדרוג של גוף מנהל לחדשנות ולאגטק שבסיסו בחבל וישרת את כל אזור הנגב המערבי, מתן מענקים לחברות בתחום האגטק בחבל, הקמת מרכז מעבדות שירות, הקמת משקי מודל, מתן מענקים למחקר יישומי ותכנון חממה לימודית לחקלאות מתקדמת</t>
  </si>
  <si>
    <t>טו.ב</t>
  </si>
  <si>
    <t>להטיל על מנהלת תקומה בשיתוף עם משרד החקלאות לפעול לשיקום וחיזוק תשתיות המחקר והפיתוח בחבל</t>
  </si>
  <si>
    <t>להטיל על משרד החקלאות בשיתוף מנהלת תקומה לפרסם מסלול תמיכה ייעודי לחבל, בדרך של השקעות הון במשקים, במטרה לסייע להם להתגבר על המשבר, שפקד את החבל בעקבות אירועי ה-7/10, ולהיערך לתנאים החדשים שנוצרו, ובכלל זה מחסור בידיים עובדות</t>
  </si>
  <si>
    <t>להטיל על מנהלת תקומה בשיתוף משרד הכלכלה ומשרד החקלאות לפרסם מסלול סיוע ייעודי לחבל בדרך של השקעות הון לייעול ואוטומציה של בתי אריזה אזוריים בחבל, במטרה לחזק את יכולות האריזה והשיווק של משקי החבל, כחלק מהתמודדותם עם המשבר שפקד את החבל בעקבות אירועי ה-7/10</t>
  </si>
  <si>
    <t>להטיל על מנהלת תקומה באמצעות משרד החקלאות לפרסם מסלול סיועי ייעודי לחבל בדרך של השקעות הון במשקים של חקלאים חדשים וכן להפעיל תכניות של הכשרות ומלגות, במטרה להעמיד את הדור הבא של חקלאי החבל, אל מול הפגיעה הקשה בהון האנושי שספג החבל בעקבות אירועי ה-7/10</t>
  </si>
  <si>
    <t>להטיל על מנהלת תקומה בשיתוף עם המשרד להגנת הסביבה לקדם הקמת פתרונות קצה לפסולת חקלאית בחבל ולתמרץ חקלאים לצמצם ולהפריד את הפסולת החקלאית היוצאת ממשקם</t>
  </si>
  <si>
    <t>5.א</t>
  </si>
  <si>
    <t>להטיל על מנהלת תקומה באמצעות המשרד להגנת הסביבה לקדם טיפול באתרי פסולת חקלאית ישנים</t>
  </si>
  <si>
    <t>5.ב</t>
  </si>
  <si>
    <t>להטיל על המשרד להגנת הסביבה, בכפוף להוראות חוק שמירת הניקיון ותקנותיו, לפנות לקרן לשמירת הניקיון בבקשה להקצות בתנאים שתקבע הקרן 45 מלש"ח נוספים לשם הטיפול בפסולת חקלאית בחבל התקומה</t>
  </si>
  <si>
    <t>5.ג</t>
  </si>
  <si>
    <t>להטיל על מנהלת תקומה באמצעות רשות המים, לקדם פרויקטים להגדלת מצאי מי הקולחים בחבל</t>
  </si>
  <si>
    <t>להטיל על מנהלת תקומה באמצעות משרד החקלאות לפרסם מסלול סיוע ייעודי לחבל בדרך של השקעות הון בעסקי התיירות המקומיים, במטרה לחזקם ולעודדם על רקע המשבר שפקד אותם בעקבות אירועי ה-7/10</t>
  </si>
  <si>
    <t>3.ב</t>
  </si>
  <si>
    <t>פירוט הסעיפים</t>
  </si>
  <si>
    <t>מענקי השקעות הון עבור חקלאים חדשים, קורסים, מלגות לימוד ותוכניות הכשרה לחקלאים חדשים ועידוד התנדבות בחקלאות, הכשרת קרקע חקלאית כולל תשתיות מים להוספת שטחים חקלאיים בחבל, מערך אגטק אזורי, תשתיות ומענקי מו"פ, מערך לעידוד מעבריות ידע יישומי בין גורמי האקדמיה והתעשיה לחקלאות, השקעות הון קטנות-בינוניות במשקים קיימים, השקעות הון גדולות במיזמים חוצי חבל, שדרוג תשתיות מים.</t>
  </si>
  <si>
    <r>
      <t>חווה חקלאית טיפולית</t>
    </r>
    <r>
      <rPr>
        <sz val="12"/>
        <color theme="1"/>
        <rFont val="David"/>
        <family val="2"/>
      </rPr>
      <t>- החוות החקלאיות הינן מוסדות חינוך ייחודיים ללימודי הסביבה והחקלאות שמהווים חלק בלתי נפרד מחיי השגרה של העוטף. החווה החקלאית מאפשרת חיבור מחודש לטבע, חוויה של תקווה והבנה שלכל דבר בטבע יש כח חיות, חזרתיות ושיבה לחיים. לחוות החקלאיות מגיעים תלמידים פעמים רבות כדי לחוות, מעבר לחוויה הלימודית המשמעותית, גם חוויה רגשית ומעצימה. העיסוק בבעלי חיים ובעבודת האדמה משיב לתלמידים את תחושה השליטה על חייהם ועל הסובב אותם, תחושה שאבדה במהלך הימים הקשים והאירועים הטראומטיים. זאת ועוד, ילדי החבל, שהחקלאות ועבודת האדמה הם נדבך משמעותי בחייהם ובשלומותם, יוכלו לחוות בחווה חוויה משקמת, וזאת מתוך היכרותם וחיבורם העמוק והשורשי לאדמה, תוך חיזוק חיבור זה, מרכיב חיוני לאחר הטראומה שחוו</t>
    </r>
  </si>
  <si>
    <t>מסלול השקעות הון ייעודי ומיידי לעסקים ולתעשיות בחבל – המסלול מיועד למבקשי סיוע הממוקמים בחבל ומעוניינים לבצע השקעות הוניות במטרה לחזור לרמת פעילותם העסקית ערב אירועי 7.10. בשונה ממסלולי השקעות ההון הקיימים, שייעודם העלאת הפיריון, הגברת יכולת ייצור ו/או ייצוא ויצירת משרות בפריון גבוה, מטרת מסלול מיידי זה לאפשר לעסקים ותעשיות שנפגעו כתוצאה מאירועי 7/10 להשתקם ולשוב, ככל הניתן, למצבם המקורי בהיבטי שימור לקוחות וגישור על נזקי מלחמה. עסקים ותעשיות חוו פגיעה בכושר הייצור, במעגל הלקוחות בד בבד עם נזקים ישירים, קושי בגיוס עובדים ואבטחת מידע. מסלול זה יאפשר לבצע השקעות הון מהירות בטווח המיידי לשיקום והחזרת פעילותם לקדמותה ככל הניתן</t>
  </si>
  <si>
    <t xml:space="preserve">ליווי מתמשך ומעטפת תומכת לעסקים קטנים ובינוניים – לשם מתן מענה פרטני המותאם למצב העסק בכוונת תקומה לעבות את השירותים הניתנים כיום על ידי הסוכנות לעסקים קטנים ובינוניים, הן באמצעות הקצאת משאבים ייעודית והן באמצעות פיתוח מענים נוספים. לדוג' הרחבת יכולת קבלת הייעוץ העסקי, כך שיהיה זמין לכלל העסקים הקטנים והבינוניים בחבל; חיזוק קהילות עסקים;  בניית מסלולים ייעודיים לתמיכה כלכלית לשם התנעה / חידוש / החזרת הפעילות העסקית; ליווי "360" הכולל מנטורינג וחניכה אישית בהתאם לצרכים של העסק; ליווי ייעודי לעסקים עם חובות משמעותיים או על סף פשיטת רגל וכיו"ב. בהיעדר משאבים ייעודיים, גם תכניות קיימות, כדוג' הייעוץ העסקי של הסוכנות לעסקים קטנים ובינוניים, אינן יכולות לתת מענה להיקפי הביקושים. בנוסף, נדרשות התאמות לליווי הפרטני, על רקע השלכות מתקפת הטרור והשלכותיה על תפקוד העסק ויכולתו לשוב ולפעול באופן סדיר ורציף. מענים אלו ינתנו הן באמצעות משרד הכלכלה – הסוכנות לעסקים קטנים ובינוניים והן באמצעות שיתופי פעולה עם גורמים נוספים בממשלה, הרשויות או יצירת התקשרויות ייעודיות לשם פיתוח או השתתפות והרחבת פעילות קיימת.  </t>
  </si>
  <si>
    <t>חיזוק החוסן התעסוקתי של בעלי העסקים ועובדיהם לשם שימור וייצוב העסקים, מניעת נשירת עובדים וחיזוק ההון האנושי בדגש על יכולת ההתמודדות עם טראומה מתמשכת והשלכותיה על מקומות העבודה. חיזוק החוסן יכול להיעשות באמצעות התערבות וסדנאות בתוך מקום העבודה, החל משדרת הניהול ועד אחרון העובדים, כמו גם התערבות המשותפת לעובדים ובעלי עסקים בעלי מכנה משותף.. יוזמות פרטיות במגזר השלישי שהחלו לעסוק בהתערבות זו, בתוך אלה ניתן למנות את מרכז החוסן הבינלאומי בשדרות, ציונות 2000, איגוד התעשייה הקיבוצית, קו לנוער, תבת – ג'וינט ועוד. יוזמות אלה משתפות בשביעות רצון גדולה מצד הנהלת העסקים ועובדיהם, ולא פחות חשוב מכך, קיימות תוצאות מוחשיות, כדוג' צמצום היעדרויות והתמודדות עם טריגרים (אזעקות כדוג') באופן המאפשר שימור יציבות וחזרה מהירה לשגרה. מאחר ומדובר בצורך חדש ורחב, וכבר החלו לצמוח בשטח יוזמות הפועלות לחיזוק החוסן, מנהלת תקומה תבחן את אופן שיתוף הפעולה עם גופים מחוץ לממשלה, בכדי לבסס ולהרחיב יוזמות המחזקות את החוסן התעסוקתי בחבל</t>
  </si>
  <si>
    <t xml:space="preserve">חקלאי החבל מתמודדים מזה שנים ארוכות עם אירועים בטחוניים המקשים עליהם בניהול המשק החקלאי ומגדילים משמעותית את אי הוודאות שממילא מאפיינת את הענף. אירועי ה-7/10 הציבו את החקלאים בחזית הלחימה, ורבים מהם נפגעו באופן ישיר, ואף נרצחו ונחטפו. החקלאות בכללותה עמדה במוקד המתקפה של החמאס, שלא פסח על העובדים הזרים העוסקים בחקלאות, שנחטפו ונרצחו  אף הם, השמיד ציוד ותשתיות, והכל מתוך מטרה ברורה לקעקע את אחיזתם האיתנה של החקלאים בקרקע.  </t>
  </si>
  <si>
    <t xml:space="preserve">החקלאות בחבל, המתקיימת על כ-80% משטחו, מהווה מרכיב מרכזי בזהות תושבי החבל, כלכלת החבל, בהגנה על גבולות המדינה ובבטחון המזון הלאומי. הפגיעה הקשה בחקלאות החבל בעקבות אירועי ה-7/10, כוללת נזקים ישירים ועקיפים. בין הנזקים הישירים: אבדן והשחתה של כלים חקלאיים, הרס של מבנים חקלאיים ופגיעה בקרקעות ובתשתיות; ובין הנזקים העקיפים: מחסור חמור בידיים עובדות ומניעת גישה לשטחים החקלאיים. </t>
  </si>
  <si>
    <t>על פי נתוני משקי הנגב, נגרם אבדן תוצרת של כ-20%-50% בגידולי שדה, קרוב ל-50% במטעים ופרדסים, וירידה של כ-20% בתפוקת החלב. על פי נתוני משרד החקלאות, רוב כוח העבודה הזר עזב את הארץ, ונעצרה לחלוטין כניסת העובדים הפלסטינים. הלחימה הבלתי פוסקת והתמרון הצבאי, מנעו כניסה לשטחים חקלאיים רבים, בדגש על מערבית לכביש 232, ולחלק מהשטחים נמנעת הגישה עד היום, משיקולים בטחוניים. משקים רבים צמצמו את פעילותם  וההערכה היא כי היקף הפעילות במשקים כיום עומדת על כ-60-70% ביחס למצב ערב המלחמה.</t>
  </si>
  <si>
    <t>במושב נתיב העשרה מתקיימת פעילות חקלאית אינטנסיבית בצמוד לגדר המערכת, ברובה גידול זרעים בחממות הדורש יומיומית בטווחי זמן ארוכים. זהו מצב ייחודי שלא מתקיים במקומות אחרים בחבל. אירועי ה-7/10 הדגישו ביתר שאת את הקושי לקיים פעילות חקלאית מסוג זה, המחייבת הגעה תכופה לשטחים החקלאיים, אשר הגישה אליהם אינה מתאפשרת באופן סדיר בעת אירועי מתיחות ביטחונית. מכאן, שיש מקום להעתיק פעילות זו לאזור מרוחק יותר בתוך המושב, ולקיים באיזור צמוד הגדר פעילות חקלאית אחרת.</t>
  </si>
  <si>
    <t>תשתיות הניקוז האזוריות, הדרכים החקלאיות והקרקע החקלאית מחייבים שיקום והתאמה להיערכות הבטחונית החדשה.</t>
  </si>
  <si>
    <t>מערך השירותים הוטרינריים האזורי, נדרש להתמודד עם להקות עצומות של כלבים משוטטים שחדרו מרצועת עזה, ויש לחזקו על מנת להתמודד עם המציאות החדשה המאפיינת את האזור.</t>
  </si>
  <si>
    <t>היעדר הקטיף במטעי החבל כתוצאה מאירועי ה-7/10 הביא להתפתחות מחלות ופגעים שעשויים להשפיע על תנובתם לטווח בינוני וארוך. נדרש מהלך רחב של הדברה אזורית לטיפול בנגעים.</t>
  </si>
  <si>
    <t>יג</t>
  </si>
  <si>
    <t>יד</t>
  </si>
  <si>
    <t>החלטת ממשלה מס' 1127 מיום 10.12.2023 שעניינה "מתווה לתוכנית אסטרטגית רב-שנתית לשיקום ולפיתוח 'חבל התקומה' ואוכלוסייתו וכלים ליישום" ("תכנית החומש") קובעת בסעיף ד.2.ב כי על מנהלת תקומה לעסוק ב"גיבוש מתווה להשקעות בתשתיות טכנולוגיות, מיכון, אוטומציה, מרכז מחקר ופיתוח תקומה, המוכוונים לצמצום התלות בעובדים זרים, השקעה בתשתיות פיזיות בתחומי התעשייה, המסחר והמפעלים החקלאיים ומפעלי טיפול בפסולת, לרבות אגרוטק ופודטק, בתנאים ייעודיים לחבל". במסגרת זו, מקדמת מנהלת תקומה יחד עם משרד החדשנות, המדע והטכנולוגיה, משרד האנרגיה ומשרד האוצר מהלך להקמת מרכז מו"פ יישומי וחדשנות כעוגן אזורי/מרחבי בחבל התקומה, אשר יהווה מנוע לפיתוח כלכלי-חברתי אזורי במרחב החבל באמצעות מחקר יישומי מכוון טכנולוגיה מסחרית כמענה לצרכי האזור, לרבות הבטחת ביטחון מזון, ביטחון מים וביטחון אנרגטי לחבל תקומה. כל אלה יסייעו לחבל להפוך למוקד מרכזי לצמיחה, ליזמות ולחדשנות דרך מינוף מנועי פיתוח כלכליים קיימים, יצירת מנועים חדשים ובניית "אקו-סיסטם" אשר ישרת את תהליכי השיקום ואת שיפור איכות החיים של כלל תושבי האזור. </t>
  </si>
  <si>
    <t>ועדת ההיגוי תוקם בשנת 2024 על מנת לגבש המלצות להקמת המרכז מכוח סעיף זה, במסגרתה תמליץ ועדת ההיגוי על יעדי המרכז, המבנה המשפטי, מודל הפעולה, מנגנון התקצוב של המרכז, וכל זאת במטרה לבנות מודל אפקטיבי ובר קיימא. דחיפות הנעת המהלך כעת נובעת מהצורך הדחוף לייצר מקומות תעסוקה איכותיים בחבל ולהנות מהרצון הנוכחי של גופים עסקיים ופילנתרופיה, המעוניינים להשקיע כעת במו"פ.  </t>
  </si>
  <si>
    <t xml:space="preserve">המשבר שפקד את החקלאות בחבל בעקבות אירועי ה-7/10 והנזקים הקשים שנגרמו למשקים מחייב מתן מענה הוליסטי ומקיף, הכולל בחובו מהלכים לעידוד הטמעת טכנולוגיה וידע מתקדם במשקים, וזאת על מנת לאפשר להם להתמודד עם המציאות החדשה, בדגש על הקושי בגיוס ידיים עובדות. את המענה יש לתת הן באמצעות פיתוח תשתיות המחקר והפיתוח האזוריות, והן באמצעות סיוע ישיר למשקים בהשקעות הון. </t>
  </si>
  <si>
    <t>בחבל פועל גוף הנקרא "אגרונגב" מטעם אשכול נגב מערבי ומשרד הכלכלה, ומבצע פעילות של תיאום ותכלול של נושא האגטק במרחב, אולם יכולותיו מוגבלות ויש לבחון אם ניתן להרחיב את פעילותו באופן שיתן מענה לכל הצרכים המבוקשים, למול חלופת הקמת גוף אחר במקום הגוף הקיים.</t>
  </si>
  <si>
    <t>ישנה חשיבות מיוחד להשקיע בכל שרשרת הייצור, ובכלל זה גם במערכי המיון, האריזה והשיווק, התומכות את הפעילות החקלאית במשקים באזור.</t>
  </si>
  <si>
    <t>הפעילות החקלאית הענפה והחשובה המתקיימת בחבל מביאה להצטברות כמות אדירה של פסולת חקלאית מסוגים שונים כגון גזם מלוכל, ניילונים חקלאיים, צינורות טפטוף, רשתות ויריעות, אריזות חומרי הדברה, פרש בעלי חיים ועוד. יש חשיבות לפתח מתקני תשתית לטיפול בפסולת ולתמרץ את החקלאים המקומיים לצמצומה. כמו-כן, יש לטפל בהסדרה של אתרי פסולת חקלאית ישנים, המהווים מפגע לתושבי החבל. התקדמות החקלאות בחבל כרוכה גם בפיתוח תשתיות להגדלת מצאי המים בחבל, בדגש על מי קולחים, בשל מחירם הנמוך יחסית. המטרה היא להגדיל בשלב ראשון את מצאי המים בכ-3 מלמ"ק נוספים ובמסגרת תוכנית החומש בעוד כ-25 מלמ"ק.</t>
  </si>
  <si>
    <t>הרחבה לסעיף 9</t>
  </si>
  <si>
    <t>על מנת לפתח את החקלאות בישובי צפון החבל אשר תקן הנחלה שלהם נמוך מתקן הנחלה המקובל בחבל העומד על שמונים דונם – יש מקום לבחון השוואה של תקן הנחלה ובכך לסייע לקידום החקלאות בצפון החבל. הבחינה תעשה על ידי ועדת פרוגרמות במשרד נגב גליל מתוקף סמכותה על פי דין.</t>
  </si>
  <si>
    <t>צפי תקציבי למועצה</t>
  </si>
  <si>
    <t xml:space="preserve">משמעות שנתית </t>
  </si>
  <si>
    <t>סה"כ לפי שנים</t>
  </si>
  <si>
    <t>באחוזים</t>
  </si>
  <si>
    <t>בש"ח</t>
  </si>
  <si>
    <t>תקציב ישיר</t>
  </si>
  <si>
    <t>תקציב עקיף</t>
  </si>
  <si>
    <t>ישיר/עקיף</t>
  </si>
  <si>
    <t>סה"כ תקציב ישיר</t>
  </si>
  <si>
    <t>סה"כ תקציב עקיף</t>
  </si>
  <si>
    <t>פירוט תת נושאי</t>
  </si>
  <si>
    <t>עמ' 32 נספח ג'</t>
  </si>
  <si>
    <t>עמוד 58</t>
  </si>
  <si>
    <t>עמ' 58</t>
  </si>
  <si>
    <t>עמ' 60 סעיף יג'</t>
  </si>
  <si>
    <t>עמ' 72 סעיף ט"ו</t>
  </si>
  <si>
    <t>עמ' 71 סעיף י"ד</t>
  </si>
  <si>
    <t>עמ' 43 סעיף ב'- חינוך והשכלה גבוהה</t>
  </si>
  <si>
    <t>עמ' 60 סעיף י"ג</t>
  </si>
  <si>
    <t>מה יוצא לחקלאי מזה בקצה?</t>
  </si>
  <si>
    <t>בנים ממשיכים מלגות לימודים, קורסים מקצועיים לחקלאים, דרישות להכשרות קרקע, דרישות לפריסת צנרת מים לשטחים, הכנסת סטארט אפים וקבלת מענקים, הכנסת טכנולוגיות וקבלת מענקים, חיבור למשקיעים חיצוניים במשק.</t>
  </si>
  <si>
    <t>הלוואות ומענקים למשק לטובת פיתוח וגידול המשק או תמיכה תזרימית, כלי שיווק מאתריפ, רשתות חברתיות וכיו', מיתוג עסקי ועוד, סיוע בחיבור לחברות השמה לעובדים, שדרוג תשתית מחשוב ותקשורת כולל שמירת ידע בענן ושדרוג הגנות סייבר.</t>
  </si>
  <si>
    <t>ליווי יועצי מש"א, סדנאות העשרה לצוות העובדים, סדנאות OJT, סיוע ביצירת חוסן מפעלי/משקי/ארגוני כולל בניית תכנית לחיזוק תפיסת הביטחון</t>
  </si>
  <si>
    <r>
      <t xml:space="preserve">חיבור טכנולוגיות חדשניות, אוטומציה, שליטה מרחוק, שדרוג תקשורת, סיבים אופטיים, חשמול שטחים ובתיגידול, </t>
    </r>
    <r>
      <rPr>
        <b/>
        <sz val="11"/>
        <color theme="1"/>
        <rFont val="Arial"/>
        <family val="2"/>
        <scheme val="minor"/>
      </rPr>
      <t>מ</t>
    </r>
    <r>
      <rPr>
        <sz val="11"/>
        <color theme="1"/>
        <rFont val="Arial"/>
        <family val="2"/>
        <scheme val="minor"/>
      </rPr>
      <t xml:space="preserve">עגל </t>
    </r>
    <r>
      <rPr>
        <b/>
        <sz val="11"/>
        <color theme="1"/>
        <rFont val="Arial"/>
        <family val="2"/>
        <scheme val="minor"/>
      </rPr>
      <t>מ</t>
    </r>
    <r>
      <rPr>
        <sz val="11"/>
        <color theme="1"/>
        <rFont val="Arial"/>
        <family val="2"/>
        <scheme val="minor"/>
      </rPr>
      <t xml:space="preserve">שק </t>
    </r>
    <r>
      <rPr>
        <b/>
        <sz val="11"/>
        <color theme="1"/>
        <rFont val="Arial"/>
        <family val="2"/>
        <scheme val="minor"/>
      </rPr>
      <t>מ</t>
    </r>
    <r>
      <rPr>
        <sz val="11"/>
        <color theme="1"/>
        <rFont val="Arial"/>
        <family val="2"/>
        <scheme val="minor"/>
      </rPr>
      <t>לא חקלאי אוטונומי, מחקרים משותפים במימון ומענקים בעקבותיו</t>
    </r>
  </si>
  <si>
    <t>דרישות הקשורות בפיתוח עתידי של שטחי העיבוד השונים בישוב ובמשק כגון שיוני הגדרות חלקות מסוימות, פל"ח, פעילות סמוכות שדה (תיירות) וכיו'.</t>
  </si>
  <si>
    <t>הגשת דרכים חקלאיות למיסוד, ביסוס, שדרוג או תיקון. אסדרה של דרכי גישה מרכזיות לשטחים חקלאים שיאפשרו כניסת משאיות ורכב כבד אחר לשטח באופן עורפי שלא משפיע על כבישים מרכזיים במרחב.</t>
  </si>
  <si>
    <t>העלאת בעיות מזיקים מרכזיות, מינים פולשים (שיטה למשל) ועוד.</t>
  </si>
  <si>
    <t>תכניות לימוד משולבות עם בי"ס, נוער עובד במשק ובישוב</t>
  </si>
  <si>
    <t>מענקים לעובדים ישראלים, הכשרות חקלאיות לעובדים, הכשרות מקצועיות לכ"א</t>
  </si>
  <si>
    <t xml:space="preserve">מיכון חקלאי, מיכון אריזה, מיכון בתי אריזה, אוטומצית תהליכים, מיכון שרשרת תפעולית, יועצים מכנייים, סיוע וליווי מול רשות החדשנות, סיוע בקולות קוראים, </t>
  </si>
  <si>
    <r>
      <rPr>
        <b/>
        <u/>
        <sz val="11"/>
        <color theme="1"/>
        <rFont val="Arial"/>
        <family val="2"/>
        <scheme val="minor"/>
      </rPr>
      <t xml:space="preserve">מהו אגטק? </t>
    </r>
    <r>
      <rPr>
        <sz val="11"/>
        <color theme="1"/>
        <rFont val="Arial"/>
        <family val="2"/>
        <scheme val="minor"/>
      </rPr>
      <t xml:space="preserve">
תעשיית האגטק היא מהתעשיות החדשניות והמתקדמות בעולם עם פריצות דרך המייצרות חקלאות משגשגת בכל העולם. ישראל, בזכות חיבור בין האקדמיה והתעשייה, מובילה בפתרונות לחקלאות מדייקת, השקיה חכמה, פיתוח זרעים עמידים, פתרונות האבקה, דישון והדברה, וניטור בעלי חיים, אשר מוטמעים על ידי חקלאים רבים בארץ ובעולם, תוך ליווי אגרונומי צמוד ושיתוף פעולה עם חברות ישראליות. ענף האגטק במכון היצוא פועל לקידום הזדמנויות עסקיות לחברות ישראליות ולחיבור בין הפתרונות שלהן לצרכים השונים בעולם.</t>
    </r>
  </si>
  <si>
    <t>ליווי מקצועי, הטמעת טכנולוגיה</t>
  </si>
  <si>
    <t>תכנית פיתוח וליווי חקלאי צעיר/חדש, תהליכי קונסולודציה עסקית במרחב</t>
  </si>
  <si>
    <t>מתקני איסוף, מודלים כלכליים של WIN WIN, מיכון של הפרדת פסולת בשטח, חינוך אקולוגי לעובדים ולחקלאים, סיוע במענה לזיהום נקודתי, שינוע פסולת</t>
  </si>
  <si>
    <t>תיירות על שטחי פל"ח, תיירות סמוכת שדה, שיווק תוצרת ישירה, מיתוג עסקים, סיוע בבניית מודלים עסקיים, סיוע בבנית תכניות עסקיות, חיבור לרו"ח ולימוד העולם העסקי ללא קשר ישיר לעולם החקלאי</t>
  </si>
  <si>
    <t>ניתוח תקציב תקומה</t>
  </si>
  <si>
    <t>מתוך זה לטיפול בפסולת חקלאית</t>
  </si>
  <si>
    <t>יתרה</t>
  </si>
  <si>
    <t>50% מהתקציב שבנו תקומה מיועד לאשכול בתחום החקלאות</t>
  </si>
  <si>
    <t>יתרה אחרי הפחתה 50%</t>
  </si>
  <si>
    <t>חלוקה לפי 4 מועצות חקלאיות</t>
  </si>
  <si>
    <t>מניתוח הצעת המחליטים 67% מהתקציב הינו ישיר ויגיע לחקלאי והשאר יגיע לראשות או יתמוך בחקלאי בעקיפין מקצועית</t>
  </si>
  <si>
    <t>תקומה הוציאה קול קורא לתמיכה בהשקעות חקלאיות מתוך ה430 מ'₪</t>
  </si>
  <si>
    <t>קול קורא להשקעות הון</t>
  </si>
  <si>
    <t>יתרה אחרי קול קורא</t>
  </si>
  <si>
    <t>יתרה אחרי הפחתה של תקציב עקיף שעובר לראשות</t>
  </si>
  <si>
    <t>תקציב ישיר שיגיע לקיבוץ בחלוקה שווה בשווה</t>
  </si>
  <si>
    <t>הנחות מוצא</t>
  </si>
  <si>
    <t>במועצה 11 קיבוצים המוגדרים בחבל ו10 מושבים ניקח הנחה ש50% ילך לכלל הקיבוצים ו50% לכלל המושבים</t>
  </si>
  <si>
    <t>יתרה אחרי חלוקה קיבוצים-מושבים</t>
  </si>
  <si>
    <t>כסף ישיר לקיבוץ ממוצע</t>
  </si>
  <si>
    <t>התקציב שתוכנן כעת מיועד לשנים 24-25 עם זנבות ב26-28</t>
  </si>
  <si>
    <t>תקציב ישיר למשק בודד במושבים</t>
  </si>
  <si>
    <t>₪</t>
  </si>
  <si>
    <t>לשנים 2024-25</t>
  </si>
  <si>
    <t>אושר בהצעת המחליטים</t>
  </si>
  <si>
    <t>יתרה לחלוקה למושבים של תקציב ישיר</t>
  </si>
  <si>
    <t>תקציב ישיר שיגיע למושבים בהתעלמות מגודל המשק ובחלוקה לכ-200 חקלאים פעילים לערך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</si>
</sst>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1" x14ac:knownFonts="1">
    <font>
      <sz val="11"/>
      <color theme="1"/>
      <name val="Arial"/>
      <family val="2"/>
      <scheme val="minor"/>
    </font>
    <font>
      <sz val="11"/>
      <color theme="1"/>
      <name val="Arial"/>
      <family val="2"/>
      <scheme val="minor"/>
    </font>
    <font>
      <sz val="12"/>
      <color rgb="FF272727"/>
      <name val="David"/>
      <family val="2"/>
    </font>
    <font>
      <sz val="12"/>
      <color theme="1"/>
      <name val="David"/>
      <family val="2"/>
    </font>
    <font>
      <sz val="11"/>
      <color theme="1"/>
      <name val="David"/>
      <family val="2"/>
    </font>
    <font>
      <b/>
      <sz val="12"/>
      <color theme="1"/>
      <name val="David"/>
      <family val="2"/>
    </font>
    <font>
      <sz val="11"/>
      <color rgb="FFFF0000"/>
      <name val="Arial"/>
      <family val="2"/>
      <scheme val="minor"/>
    </font>
    <font>
      <sz val="9"/>
      <color indexed="81"/>
      <name val="Tahoma"/>
      <family val="2"/>
    </font>
    <font>
      <b/>
      <sz val="9"/>
      <color indexed="81"/>
      <name val="Tahoma"/>
      <family val="2"/>
    </font>
    <font>
      <b/>
      <sz val="11"/>
      <color theme="1"/>
      <name val="Arial"/>
      <family val="2"/>
      <scheme val="minor"/>
    </font>
    <font>
      <b/>
      <u/>
      <sz val="11"/>
      <color theme="1"/>
      <name val="Arial"/>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0" fillId="0" borderId="1" xfId="0" applyBorder="1" applyAlignment="1">
      <alignment vertical="center" readingOrder="2"/>
    </xf>
    <xf numFmtId="0" fontId="3" fillId="0" borderId="1" xfId="0" applyFont="1" applyBorder="1" applyAlignment="1">
      <alignment horizontal="justify" vertical="center" readingOrder="2"/>
    </xf>
    <xf numFmtId="0" fontId="2" fillId="0" borderId="1" xfId="0" applyFont="1" applyBorder="1" applyAlignment="1">
      <alignment horizontal="justify" vertical="center" readingOrder="2"/>
    </xf>
    <xf numFmtId="9" fontId="0" fillId="0" borderId="0" xfId="2" applyFont="1" applyAlignment="1">
      <alignment vertical="center"/>
    </xf>
    <xf numFmtId="9" fontId="0" fillId="0" borderId="2" xfId="2" applyFont="1" applyBorder="1" applyAlignment="1">
      <alignmen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9" fillId="0" borderId="1" xfId="0" applyFont="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horizontal="center" vertical="center"/>
    </xf>
    <xf numFmtId="9" fontId="9" fillId="2" borderId="2" xfId="2" applyFont="1" applyFill="1" applyBorder="1" applyAlignment="1">
      <alignment vertical="center"/>
    </xf>
    <xf numFmtId="0" fontId="9" fillId="2" borderId="3" xfId="0" applyFont="1" applyFill="1" applyBorder="1" applyAlignment="1">
      <alignment vertical="center"/>
    </xf>
    <xf numFmtId="0" fontId="9" fillId="2" borderId="0" xfId="0" applyFont="1" applyFill="1" applyAlignment="1">
      <alignment vertical="center"/>
    </xf>
    <xf numFmtId="9" fontId="9" fillId="2" borderId="2" xfId="2" applyFont="1" applyFill="1" applyBorder="1" applyAlignment="1">
      <alignment horizontal="center" vertical="center"/>
    </xf>
    <xf numFmtId="0" fontId="9" fillId="3" borderId="1" xfId="0" applyFont="1" applyFill="1" applyBorder="1" applyAlignment="1">
      <alignment horizontal="center" vertical="center"/>
    </xf>
    <xf numFmtId="9" fontId="9" fillId="3" borderId="2" xfId="0" applyNumberFormat="1" applyFont="1" applyFill="1" applyBorder="1" applyAlignment="1">
      <alignment horizontal="center" vertical="center"/>
    </xf>
    <xf numFmtId="0" fontId="9" fillId="3" borderId="1" xfId="0" applyFont="1" applyFill="1" applyBorder="1" applyAlignment="1">
      <alignment vertical="center"/>
    </xf>
    <xf numFmtId="0" fontId="9" fillId="3" borderId="1" xfId="0" applyFont="1" applyFill="1" applyBorder="1" applyAlignment="1">
      <alignment vertical="center" wrapText="1"/>
    </xf>
    <xf numFmtId="0" fontId="0" fillId="0" borderId="0" xfId="0" applyAlignment="1">
      <alignment horizontal="center" vertical="center" wrapText="1"/>
    </xf>
    <xf numFmtId="9" fontId="0" fillId="0" borderId="0" xfId="2" applyFont="1" applyAlignment="1">
      <alignment horizontal="center" vertical="center"/>
    </xf>
    <xf numFmtId="43" fontId="0" fillId="0" borderId="0" xfId="1" applyFont="1" applyAlignment="1">
      <alignment vertical="center"/>
    </xf>
    <xf numFmtId="43" fontId="6" fillId="0" borderId="0" xfId="0" applyNumberFormat="1" applyFont="1" applyAlignment="1">
      <alignment vertical="center"/>
    </xf>
    <xf numFmtId="164" fontId="0" fillId="0" borderId="0" xfId="1" applyNumberFormat="1" applyFont="1" applyAlignment="1">
      <alignment vertical="center"/>
    </xf>
    <xf numFmtId="164" fontId="0" fillId="0" borderId="16" xfId="1" applyNumberFormat="1" applyFont="1" applyBorder="1" applyAlignment="1">
      <alignment vertical="center"/>
    </xf>
    <xf numFmtId="164" fontId="0" fillId="0" borderId="17" xfId="1" applyNumberFormat="1" applyFont="1" applyBorder="1" applyAlignment="1">
      <alignment vertical="center"/>
    </xf>
    <xf numFmtId="164" fontId="0" fillId="0" borderId="19" xfId="1" applyNumberFormat="1" applyFont="1" applyBorder="1" applyAlignment="1">
      <alignment vertical="center"/>
    </xf>
    <xf numFmtId="164" fontId="9" fillId="0" borderId="18" xfId="1" applyNumberFormat="1" applyFont="1" applyBorder="1" applyAlignment="1">
      <alignment vertical="center"/>
    </xf>
    <xf numFmtId="164" fontId="0" fillId="0" borderId="20" xfId="1" applyNumberFormat="1" applyFont="1" applyBorder="1" applyAlignment="1">
      <alignment vertical="center"/>
    </xf>
    <xf numFmtId="0" fontId="9" fillId="0" borderId="21" xfId="0" applyFont="1" applyBorder="1" applyAlignment="1">
      <alignment horizontal="center" vertical="center"/>
    </xf>
    <xf numFmtId="164" fontId="9" fillId="0" borderId="22" xfId="1" applyNumberFormat="1" applyFont="1" applyBorder="1" applyAlignment="1">
      <alignment horizontal="center" vertical="center"/>
    </xf>
    <xf numFmtId="0" fontId="9" fillId="0" borderId="23" xfId="0" applyFont="1" applyBorder="1" applyAlignment="1">
      <alignment horizontal="center" vertical="center"/>
    </xf>
    <xf numFmtId="0" fontId="0" fillId="0" borderId="24" xfId="0" applyBorder="1" applyAlignment="1">
      <alignment vertical="center"/>
    </xf>
    <xf numFmtId="164" fontId="0" fillId="0" borderId="0" xfId="1" applyNumberFormat="1" applyFont="1" applyBorder="1" applyAlignment="1">
      <alignment vertical="center"/>
    </xf>
    <xf numFmtId="0" fontId="0" fillId="0" borderId="25" xfId="0" applyBorder="1" applyAlignment="1">
      <alignment horizontal="right" vertical="center" wrapText="1" readingOrder="2"/>
    </xf>
    <xf numFmtId="0" fontId="0" fillId="0" borderId="25" xfId="0" applyBorder="1" applyAlignment="1">
      <alignment vertical="center" wrapText="1"/>
    </xf>
    <xf numFmtId="0" fontId="0" fillId="0" borderId="25" xfId="0" applyBorder="1" applyAlignment="1">
      <alignment vertical="center"/>
    </xf>
    <xf numFmtId="0" fontId="0" fillId="0" borderId="24" xfId="0" applyBorder="1" applyAlignment="1">
      <alignment vertical="center" wrapText="1"/>
    </xf>
    <xf numFmtId="0" fontId="9" fillId="0" borderId="25" xfId="0" applyFont="1" applyBorder="1" applyAlignment="1">
      <alignment vertical="center"/>
    </xf>
    <xf numFmtId="0" fontId="0" fillId="0" borderId="26" xfId="0" applyBorder="1" applyAlignment="1">
      <alignment vertical="center"/>
    </xf>
    <xf numFmtId="0" fontId="9" fillId="0" borderId="27" xfId="0" applyFont="1" applyBorder="1" applyAlignment="1">
      <alignment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0" fillId="4" borderId="2" xfId="0" applyFill="1" applyBorder="1" applyAlignment="1">
      <alignment horizontal="center" vertical="center"/>
    </xf>
    <xf numFmtId="0" fontId="0" fillId="4" borderId="10"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11" xfId="0" applyFill="1" applyBorder="1" applyAlignment="1">
      <alignment horizontal="center" vertical="center"/>
    </xf>
    <xf numFmtId="0" fontId="0" fillId="4" borderId="7" xfId="0" applyFill="1" applyBorder="1" applyAlignment="1">
      <alignment horizontal="center" vertical="center"/>
    </xf>
    <xf numFmtId="0" fontId="0" fillId="4" borderId="12" xfId="0" applyFill="1" applyBorder="1" applyAlignment="1">
      <alignment horizontal="center" vertical="center"/>
    </xf>
    <xf numFmtId="0" fontId="0" fillId="4" borderId="0" xfId="0" applyFill="1" applyAlignment="1">
      <alignment horizontal="center" vertical="center"/>
    </xf>
    <xf numFmtId="0" fontId="0" fillId="4" borderId="13" xfId="0" applyFill="1" applyBorder="1" applyAlignment="1">
      <alignment horizontal="center" vertical="center"/>
    </xf>
    <xf numFmtId="0" fontId="0" fillId="4" borderId="8" xfId="0" applyFill="1" applyBorder="1" applyAlignment="1">
      <alignment horizontal="center" vertical="center"/>
    </xf>
    <xf numFmtId="0" fontId="0" fillId="4" borderId="14" xfId="0" applyFill="1" applyBorder="1" applyAlignment="1">
      <alignment horizontal="center" vertical="center"/>
    </xf>
    <xf numFmtId="0" fontId="0" fillId="4" borderId="9" xfId="0" applyFill="1" applyBorder="1" applyAlignment="1">
      <alignment horizontal="center" vertical="center"/>
    </xf>
    <xf numFmtId="0" fontId="0" fillId="4" borderId="3"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1"/>
  <sheetViews>
    <sheetView rightToLeft="1" topLeftCell="K6" zoomScale="90" zoomScaleNormal="90" workbookViewId="0">
      <selection activeCell="I4" sqref="I4"/>
    </sheetView>
  </sheetViews>
  <sheetFormatPr defaultRowHeight="13.8" x14ac:dyDescent="0.25"/>
  <cols>
    <col min="1" max="1" width="8.796875" style="1"/>
    <col min="2" max="2" width="4.296875" style="1" bestFit="1" customWidth="1"/>
    <col min="3" max="3" width="0" style="1" hidden="1" customWidth="1"/>
    <col min="4" max="4" width="52.09765625" style="2" customWidth="1"/>
    <col min="5" max="6" width="52.09765625" style="2" hidden="1" customWidth="1"/>
    <col min="7" max="7" width="20.69921875" style="3" customWidth="1"/>
    <col min="8" max="8" width="24.796875" style="3" customWidth="1"/>
    <col min="9" max="10" width="18.8984375" style="3" customWidth="1"/>
    <col min="11" max="11" width="14.5" style="3" customWidth="1"/>
    <col min="12" max="13" width="8.796875" style="1" customWidth="1"/>
    <col min="14" max="14" width="16.19921875" style="11" bestFit="1" customWidth="1"/>
    <col min="15" max="15" width="7" style="1" customWidth="1"/>
    <col min="16" max="16" width="13.796875" style="1" customWidth="1"/>
    <col min="17" max="17" width="6" style="1" customWidth="1"/>
    <col min="18" max="18" width="13.796875" style="1" customWidth="1"/>
    <col min="19" max="19" width="6" style="1" customWidth="1"/>
    <col min="20" max="20" width="5" style="1" customWidth="1"/>
    <col min="21" max="21" width="21.796875" style="1" bestFit="1" customWidth="1"/>
    <col min="22" max="22" width="5" style="1" bestFit="1" customWidth="1"/>
    <col min="23" max="23" width="15.09765625" style="1" bestFit="1" customWidth="1"/>
    <col min="24" max="16384" width="8.796875" style="1"/>
  </cols>
  <sheetData>
    <row r="1" spans="2:28" s="3" customFormat="1" x14ac:dyDescent="0.25">
      <c r="D1" s="29"/>
      <c r="E1" s="29"/>
      <c r="F1" s="29"/>
      <c r="N1" s="30"/>
      <c r="W1" s="18"/>
      <c r="X1" s="25">
        <v>2024</v>
      </c>
      <c r="Y1" s="25">
        <v>2025</v>
      </c>
      <c r="Z1" s="25">
        <v>2026</v>
      </c>
      <c r="AA1" s="25">
        <v>2027</v>
      </c>
      <c r="AB1" s="25">
        <v>2028</v>
      </c>
    </row>
    <row r="2" spans="2:28" s="17" customFormat="1" x14ac:dyDescent="0.25">
      <c r="B2" s="51" t="s">
        <v>3</v>
      </c>
      <c r="C2" s="19" t="s">
        <v>0</v>
      </c>
      <c r="D2" s="68" t="s">
        <v>1</v>
      </c>
      <c r="E2" s="70" t="s">
        <v>73</v>
      </c>
      <c r="F2" s="71"/>
      <c r="G2" s="51" t="s">
        <v>5</v>
      </c>
      <c r="H2" s="51" t="s">
        <v>2</v>
      </c>
      <c r="I2" s="20" t="s">
        <v>64</v>
      </c>
      <c r="J2" s="20"/>
      <c r="K2" s="19"/>
      <c r="L2" s="19"/>
      <c r="M2" s="19"/>
      <c r="N2" s="21" t="s">
        <v>63</v>
      </c>
      <c r="O2" s="19"/>
      <c r="P2" s="22"/>
      <c r="Q2" s="23"/>
      <c r="R2" s="23"/>
      <c r="S2" s="23"/>
      <c r="T2" s="23"/>
      <c r="U2" s="23"/>
      <c r="W2" s="27" t="s">
        <v>71</v>
      </c>
      <c r="X2" s="16">
        <f>O4+O5+O6+O10+O15+O16+O17+O18+O22</f>
        <v>174.70000000000002</v>
      </c>
      <c r="Y2" s="16">
        <f>Q4+Q5+Q6+Q10</f>
        <v>14.299999999999999</v>
      </c>
      <c r="Z2" s="16">
        <f>R5+R6</f>
        <v>7.8</v>
      </c>
      <c r="AA2" s="16">
        <f>Z2</f>
        <v>7.8</v>
      </c>
      <c r="AB2" s="16">
        <f>AA2</f>
        <v>7.8</v>
      </c>
    </row>
    <row r="3" spans="2:28" s="18" customFormat="1" x14ac:dyDescent="0.25">
      <c r="B3" s="52"/>
      <c r="C3" s="20"/>
      <c r="D3" s="69"/>
      <c r="E3" s="72"/>
      <c r="F3" s="73"/>
      <c r="G3" s="52"/>
      <c r="H3" s="52"/>
      <c r="I3" s="20">
        <v>2024</v>
      </c>
      <c r="J3" s="20">
        <v>2025</v>
      </c>
      <c r="K3" s="20">
        <v>2026</v>
      </c>
      <c r="L3" s="20">
        <v>2027</v>
      </c>
      <c r="M3" s="20">
        <v>2028</v>
      </c>
      <c r="N3" s="24" t="s">
        <v>66</v>
      </c>
      <c r="O3" s="20" t="s">
        <v>67</v>
      </c>
      <c r="P3" s="20" t="s">
        <v>70</v>
      </c>
      <c r="Q3" s="20">
        <v>2025</v>
      </c>
      <c r="R3" s="20">
        <v>2026</v>
      </c>
      <c r="S3" s="20">
        <v>2027</v>
      </c>
      <c r="T3" s="20">
        <v>2028</v>
      </c>
      <c r="U3" s="20" t="s">
        <v>82</v>
      </c>
      <c r="W3" s="27" t="s">
        <v>72</v>
      </c>
      <c r="X3" s="16">
        <f>O23-X2</f>
        <v>84.960000000000008</v>
      </c>
      <c r="Y3" s="16">
        <f>Q23-Y2</f>
        <v>25.36</v>
      </c>
      <c r="Z3" s="16">
        <f>R23-Z2</f>
        <v>1.2000000000000002</v>
      </c>
      <c r="AA3" s="16">
        <f>S23-AA2</f>
        <v>1.2000000000000002</v>
      </c>
      <c r="AB3" s="16">
        <f>T23-AB2</f>
        <v>1.2000000000000002</v>
      </c>
    </row>
    <row r="4" spans="2:28" ht="124.2" x14ac:dyDescent="0.25">
      <c r="B4" s="4">
        <v>10</v>
      </c>
      <c r="C4" s="4">
        <v>1.1000000000000001</v>
      </c>
      <c r="D4" s="7" t="s">
        <v>4</v>
      </c>
      <c r="E4" s="4" t="s">
        <v>74</v>
      </c>
      <c r="F4" s="13" t="s">
        <v>41</v>
      </c>
      <c r="G4" s="6">
        <v>70</v>
      </c>
      <c r="H4" s="6" t="s">
        <v>6</v>
      </c>
      <c r="I4" s="6">
        <f>G4/2</f>
        <v>35</v>
      </c>
      <c r="J4" s="6">
        <f>G4/2</f>
        <v>35</v>
      </c>
      <c r="K4" s="53"/>
      <c r="L4" s="54"/>
      <c r="M4" s="55"/>
      <c r="N4" s="12">
        <v>0.15</v>
      </c>
      <c r="O4" s="4">
        <f>N4*I4</f>
        <v>5.25</v>
      </c>
      <c r="P4" s="4" t="s">
        <v>68</v>
      </c>
      <c r="Q4" s="4">
        <f>N4*J4</f>
        <v>5.25</v>
      </c>
      <c r="R4" s="4">
        <f>N4*K4</f>
        <v>0</v>
      </c>
      <c r="S4" s="4">
        <f>N4*L4</f>
        <v>0</v>
      </c>
      <c r="T4" s="4">
        <f>N4*M4</f>
        <v>0</v>
      </c>
      <c r="U4" s="5" t="s">
        <v>83</v>
      </c>
      <c r="X4" s="1">
        <f>X2+X3</f>
        <v>259.66000000000003</v>
      </c>
    </row>
    <row r="5" spans="2:28" ht="171.6" x14ac:dyDescent="0.25">
      <c r="B5" s="4">
        <v>10</v>
      </c>
      <c r="C5" s="4">
        <v>1.2</v>
      </c>
      <c r="D5" s="7" t="s">
        <v>7</v>
      </c>
      <c r="E5" s="7" t="s">
        <v>75</v>
      </c>
      <c r="F5" s="14" t="s">
        <v>43</v>
      </c>
      <c r="G5" s="6">
        <v>215</v>
      </c>
      <c r="H5" s="6" t="s">
        <v>8</v>
      </c>
      <c r="I5" s="6">
        <f>G5/5</f>
        <v>43</v>
      </c>
      <c r="J5" s="6">
        <f>I5</f>
        <v>43</v>
      </c>
      <c r="K5" s="6">
        <f>J5</f>
        <v>43</v>
      </c>
      <c r="L5" s="4">
        <f>K5</f>
        <v>43</v>
      </c>
      <c r="M5" s="4">
        <f>L5</f>
        <v>43</v>
      </c>
      <c r="N5" s="12">
        <v>0.15</v>
      </c>
      <c r="O5" s="4">
        <f t="shared" ref="O5:O22" si="0">N5*I5</f>
        <v>6.45</v>
      </c>
      <c r="P5" s="4" t="s">
        <v>68</v>
      </c>
      <c r="Q5" s="4">
        <f t="shared" ref="Q5:Q22" si="1">N5*J5</f>
        <v>6.45</v>
      </c>
      <c r="R5" s="4">
        <f t="shared" ref="R5:R22" si="2">N5*K5</f>
        <v>6.45</v>
      </c>
      <c r="S5" s="4">
        <f t="shared" ref="S5:S22" si="3">N5*L5</f>
        <v>6.45</v>
      </c>
      <c r="T5" s="4">
        <f t="shared" ref="T5:T22" si="4">N5*M5</f>
        <v>6.45</v>
      </c>
      <c r="U5" s="5" t="s">
        <v>84</v>
      </c>
      <c r="X5" s="1">
        <f>X2/X4</f>
        <v>0.6728028960948933</v>
      </c>
    </row>
    <row r="6" spans="2:28" ht="249.6" x14ac:dyDescent="0.25">
      <c r="B6" s="4">
        <v>10</v>
      </c>
      <c r="C6" s="4">
        <v>1.3</v>
      </c>
      <c r="D6" s="7" t="s">
        <v>9</v>
      </c>
      <c r="E6" s="7" t="s">
        <v>76</v>
      </c>
      <c r="F6" s="14" t="s">
        <v>45</v>
      </c>
      <c r="G6" s="6">
        <v>45</v>
      </c>
      <c r="H6" s="6" t="s">
        <v>10</v>
      </c>
      <c r="I6" s="6">
        <f>G6/5</f>
        <v>9</v>
      </c>
      <c r="J6" s="6">
        <f t="shared" ref="J6:J11" si="5">I6</f>
        <v>9</v>
      </c>
      <c r="K6" s="6">
        <f t="shared" ref="K6:M6" si="6">J6</f>
        <v>9</v>
      </c>
      <c r="L6" s="6">
        <f t="shared" si="6"/>
        <v>9</v>
      </c>
      <c r="M6" s="6">
        <f t="shared" si="6"/>
        <v>9</v>
      </c>
      <c r="N6" s="12">
        <v>0.15</v>
      </c>
      <c r="O6" s="4">
        <f t="shared" si="0"/>
        <v>1.3499999999999999</v>
      </c>
      <c r="P6" s="4" t="s">
        <v>68</v>
      </c>
      <c r="Q6" s="4">
        <f t="shared" si="1"/>
        <v>1.3499999999999999</v>
      </c>
      <c r="R6" s="4">
        <f t="shared" si="2"/>
        <v>1.3499999999999999</v>
      </c>
      <c r="S6" s="4">
        <f t="shared" si="3"/>
        <v>1.3499999999999999</v>
      </c>
      <c r="T6" s="4">
        <f t="shared" si="4"/>
        <v>1.3499999999999999</v>
      </c>
      <c r="U6" s="5" t="s">
        <v>85</v>
      </c>
    </row>
    <row r="7" spans="2:28" ht="110.4" x14ac:dyDescent="0.25">
      <c r="B7" s="4">
        <v>11</v>
      </c>
      <c r="C7" s="4" t="s">
        <v>12</v>
      </c>
      <c r="D7" s="7" t="s">
        <v>11</v>
      </c>
      <c r="E7" s="7" t="s">
        <v>78</v>
      </c>
      <c r="F7" s="9" t="s">
        <v>58</v>
      </c>
      <c r="G7" s="6">
        <v>20</v>
      </c>
      <c r="H7" s="6" t="s">
        <v>10</v>
      </c>
      <c r="I7" s="6">
        <f>G7/5</f>
        <v>4</v>
      </c>
      <c r="J7" s="6">
        <f t="shared" si="5"/>
        <v>4</v>
      </c>
      <c r="K7" s="6">
        <f t="shared" ref="K7:M7" si="7">J7</f>
        <v>4</v>
      </c>
      <c r="L7" s="6">
        <f t="shared" si="7"/>
        <v>4</v>
      </c>
      <c r="M7" s="6">
        <f t="shared" si="7"/>
        <v>4</v>
      </c>
      <c r="N7" s="12">
        <v>0.3</v>
      </c>
      <c r="O7" s="4">
        <f t="shared" si="0"/>
        <v>1.2</v>
      </c>
      <c r="P7" s="4" t="s">
        <v>69</v>
      </c>
      <c r="Q7" s="4">
        <f t="shared" si="1"/>
        <v>1.2</v>
      </c>
      <c r="R7" s="4">
        <f t="shared" si="2"/>
        <v>1.2</v>
      </c>
      <c r="S7" s="4">
        <f t="shared" si="3"/>
        <v>1.2</v>
      </c>
      <c r="T7" s="4">
        <f t="shared" si="4"/>
        <v>1.2</v>
      </c>
      <c r="U7" s="5" t="s">
        <v>86</v>
      </c>
    </row>
    <row r="8" spans="2:28" ht="82.8" x14ac:dyDescent="0.25">
      <c r="B8" s="4">
        <v>11</v>
      </c>
      <c r="C8" s="4" t="s">
        <v>14</v>
      </c>
      <c r="D8" s="7" t="s">
        <v>13</v>
      </c>
      <c r="E8" s="7"/>
      <c r="F8" s="7"/>
      <c r="G8" s="6">
        <v>17.3</v>
      </c>
      <c r="H8" s="6" t="s">
        <v>15</v>
      </c>
      <c r="I8" s="6">
        <f>G8/2</f>
        <v>8.65</v>
      </c>
      <c r="J8" s="6">
        <f t="shared" si="5"/>
        <v>8.65</v>
      </c>
      <c r="K8" s="56"/>
      <c r="L8" s="57"/>
      <c r="M8" s="58"/>
      <c r="N8" s="12">
        <v>0.4</v>
      </c>
      <c r="O8" s="4">
        <f t="shared" si="0"/>
        <v>3.4600000000000004</v>
      </c>
      <c r="P8" s="4" t="s">
        <v>69</v>
      </c>
      <c r="Q8" s="4">
        <f t="shared" si="1"/>
        <v>3.4600000000000004</v>
      </c>
      <c r="R8" s="4">
        <f t="shared" si="2"/>
        <v>0</v>
      </c>
      <c r="S8" s="4">
        <f t="shared" si="3"/>
        <v>0</v>
      </c>
      <c r="T8" s="4">
        <f t="shared" si="4"/>
        <v>0</v>
      </c>
      <c r="U8" s="5" t="s">
        <v>87</v>
      </c>
    </row>
    <row r="9" spans="2:28" ht="110.4" x14ac:dyDescent="0.25">
      <c r="B9" s="4">
        <v>11</v>
      </c>
      <c r="C9" s="4" t="s">
        <v>16</v>
      </c>
      <c r="D9" s="7" t="s">
        <v>17</v>
      </c>
      <c r="E9" s="7" t="s">
        <v>81</v>
      </c>
      <c r="F9" s="10" t="s">
        <v>50</v>
      </c>
      <c r="G9" s="6">
        <v>59</v>
      </c>
      <c r="H9" s="6" t="s">
        <v>15</v>
      </c>
      <c r="I9" s="6">
        <f>G9/2</f>
        <v>29.5</v>
      </c>
      <c r="J9" s="6">
        <f t="shared" si="5"/>
        <v>29.5</v>
      </c>
      <c r="K9" s="59"/>
      <c r="L9" s="60"/>
      <c r="M9" s="61"/>
      <c r="N9" s="12">
        <v>0.6</v>
      </c>
      <c r="O9" s="4">
        <f t="shared" si="0"/>
        <v>17.7</v>
      </c>
      <c r="P9" s="4" t="s">
        <v>69</v>
      </c>
      <c r="Q9" s="4">
        <f t="shared" si="1"/>
        <v>17.7</v>
      </c>
      <c r="R9" s="4">
        <f t="shared" si="2"/>
        <v>0</v>
      </c>
      <c r="S9" s="4">
        <f t="shared" si="3"/>
        <v>0</v>
      </c>
      <c r="T9" s="4">
        <f t="shared" si="4"/>
        <v>0</v>
      </c>
      <c r="U9" s="5" t="s">
        <v>88</v>
      </c>
    </row>
    <row r="10" spans="2:28" ht="46.8" x14ac:dyDescent="0.25">
      <c r="B10" s="4">
        <v>11</v>
      </c>
      <c r="C10" s="4" t="s">
        <v>19</v>
      </c>
      <c r="D10" s="7" t="s">
        <v>18</v>
      </c>
      <c r="E10" s="7" t="s">
        <v>77</v>
      </c>
      <c r="F10" s="10" t="s">
        <v>51</v>
      </c>
      <c r="G10" s="6">
        <v>5</v>
      </c>
      <c r="H10" s="6" t="s">
        <v>15</v>
      </c>
      <c r="I10" s="6">
        <f>G10/2</f>
        <v>2.5</v>
      </c>
      <c r="J10" s="6">
        <f t="shared" si="5"/>
        <v>2.5</v>
      </c>
      <c r="K10" s="59"/>
      <c r="L10" s="60"/>
      <c r="M10" s="61"/>
      <c r="N10" s="12">
        <v>0.5</v>
      </c>
      <c r="O10" s="4">
        <f t="shared" si="0"/>
        <v>1.25</v>
      </c>
      <c r="P10" s="4" t="s">
        <v>68</v>
      </c>
      <c r="Q10" s="4">
        <f t="shared" si="1"/>
        <v>1.25</v>
      </c>
      <c r="R10" s="4">
        <f t="shared" si="2"/>
        <v>0</v>
      </c>
      <c r="S10" s="4">
        <f t="shared" si="3"/>
        <v>0</v>
      </c>
      <c r="T10" s="4">
        <f t="shared" si="4"/>
        <v>0</v>
      </c>
      <c r="U10" s="5"/>
    </row>
    <row r="11" spans="2:28" ht="46.8" x14ac:dyDescent="0.25">
      <c r="B11" s="4">
        <v>11</v>
      </c>
      <c r="C11" s="4" t="s">
        <v>21</v>
      </c>
      <c r="D11" s="7" t="s">
        <v>20</v>
      </c>
      <c r="E11" s="7" t="s">
        <v>81</v>
      </c>
      <c r="F11" s="10" t="s">
        <v>52</v>
      </c>
      <c r="G11" s="6">
        <v>10</v>
      </c>
      <c r="H11" s="6" t="s">
        <v>15</v>
      </c>
      <c r="I11" s="6">
        <f>G11/2</f>
        <v>5</v>
      </c>
      <c r="J11" s="6">
        <f t="shared" si="5"/>
        <v>5</v>
      </c>
      <c r="K11" s="59"/>
      <c r="L11" s="60"/>
      <c r="M11" s="61"/>
      <c r="N11" s="12">
        <v>0.6</v>
      </c>
      <c r="O11" s="4">
        <f t="shared" si="0"/>
        <v>3</v>
      </c>
      <c r="P11" s="4" t="s">
        <v>69</v>
      </c>
      <c r="Q11" s="4">
        <f t="shared" si="1"/>
        <v>3</v>
      </c>
      <c r="R11" s="4">
        <f t="shared" si="2"/>
        <v>0</v>
      </c>
      <c r="S11" s="4">
        <f t="shared" si="3"/>
        <v>0</v>
      </c>
      <c r="T11" s="4">
        <f t="shared" si="4"/>
        <v>0</v>
      </c>
      <c r="U11" s="5" t="s">
        <v>89</v>
      </c>
    </row>
    <row r="12" spans="2:28" ht="187.2" x14ac:dyDescent="0.25">
      <c r="B12" s="4">
        <v>15</v>
      </c>
      <c r="C12" s="4" t="s">
        <v>22</v>
      </c>
      <c r="D12" s="14" t="s">
        <v>23</v>
      </c>
      <c r="E12" s="5" t="s">
        <v>80</v>
      </c>
      <c r="F12" s="15" t="s">
        <v>42</v>
      </c>
      <c r="G12" s="6">
        <v>10</v>
      </c>
      <c r="H12" s="6">
        <v>2024</v>
      </c>
      <c r="I12" s="6">
        <f>G12</f>
        <v>10</v>
      </c>
      <c r="J12" s="65"/>
      <c r="K12" s="59"/>
      <c r="L12" s="60"/>
      <c r="M12" s="61"/>
      <c r="N12" s="12">
        <v>0.2</v>
      </c>
      <c r="O12" s="4">
        <f t="shared" si="0"/>
        <v>2</v>
      </c>
      <c r="P12" s="4" t="s">
        <v>69</v>
      </c>
      <c r="Q12" s="4">
        <f>N12*J12</f>
        <v>0</v>
      </c>
      <c r="R12" s="4">
        <f t="shared" si="2"/>
        <v>0</v>
      </c>
      <c r="S12" s="4">
        <f t="shared" si="3"/>
        <v>0</v>
      </c>
      <c r="T12" s="4">
        <f t="shared" si="4"/>
        <v>0</v>
      </c>
      <c r="U12" s="5" t="s">
        <v>90</v>
      </c>
    </row>
    <row r="13" spans="2:28" ht="303.60000000000002" x14ac:dyDescent="0.25">
      <c r="B13" s="4">
        <v>17</v>
      </c>
      <c r="C13" s="4" t="s">
        <v>24</v>
      </c>
      <c r="D13" s="7" t="s">
        <v>25</v>
      </c>
      <c r="E13" s="7" t="s">
        <v>79</v>
      </c>
      <c r="F13" s="9" t="s">
        <v>55</v>
      </c>
      <c r="G13" s="6">
        <v>21</v>
      </c>
      <c r="H13" s="6">
        <v>2024</v>
      </c>
      <c r="I13" s="6">
        <f>G13</f>
        <v>21</v>
      </c>
      <c r="J13" s="66"/>
      <c r="K13" s="59"/>
      <c r="L13" s="60"/>
      <c r="M13" s="61"/>
      <c r="N13" s="12">
        <v>0.6</v>
      </c>
      <c r="O13" s="4">
        <f t="shared" si="0"/>
        <v>12.6</v>
      </c>
      <c r="P13" s="4" t="s">
        <v>69</v>
      </c>
      <c r="Q13" s="4">
        <f t="shared" si="1"/>
        <v>0</v>
      </c>
      <c r="R13" s="4">
        <f t="shared" si="2"/>
        <v>0</v>
      </c>
      <c r="S13" s="4">
        <f t="shared" si="3"/>
        <v>0</v>
      </c>
      <c r="T13" s="4">
        <f t="shared" si="4"/>
        <v>0</v>
      </c>
      <c r="U13" s="5" t="s">
        <v>93</v>
      </c>
    </row>
    <row r="14" spans="2:28" ht="109.2" x14ac:dyDescent="0.25">
      <c r="B14" s="4">
        <v>17</v>
      </c>
      <c r="C14" s="4" t="s">
        <v>26</v>
      </c>
      <c r="D14" s="7" t="s">
        <v>27</v>
      </c>
      <c r="E14" s="7" t="s">
        <v>78</v>
      </c>
      <c r="F14" s="9" t="s">
        <v>57</v>
      </c>
      <c r="G14" s="6">
        <v>25</v>
      </c>
      <c r="H14" s="6">
        <v>2024</v>
      </c>
      <c r="I14" s="6">
        <f>G14</f>
        <v>25</v>
      </c>
      <c r="J14" s="66"/>
      <c r="K14" s="59"/>
      <c r="L14" s="60"/>
      <c r="M14" s="61"/>
      <c r="N14" s="12">
        <v>0.4</v>
      </c>
      <c r="O14" s="4">
        <f t="shared" si="0"/>
        <v>10</v>
      </c>
      <c r="P14" s="4" t="s">
        <v>69</v>
      </c>
      <c r="Q14" s="4">
        <f t="shared" si="1"/>
        <v>0</v>
      </c>
      <c r="R14" s="4">
        <f t="shared" si="2"/>
        <v>0</v>
      </c>
      <c r="S14" s="4">
        <f t="shared" si="3"/>
        <v>0</v>
      </c>
      <c r="T14" s="4">
        <f t="shared" si="4"/>
        <v>0</v>
      </c>
      <c r="U14" s="5" t="s">
        <v>94</v>
      </c>
    </row>
    <row r="15" spans="2:28" ht="62.4" x14ac:dyDescent="0.25">
      <c r="B15" s="4">
        <v>18</v>
      </c>
      <c r="C15" s="4">
        <v>2</v>
      </c>
      <c r="D15" s="7" t="s">
        <v>28</v>
      </c>
      <c r="E15" s="7"/>
      <c r="F15" s="7"/>
      <c r="G15" s="6">
        <v>180</v>
      </c>
      <c r="H15" s="6">
        <v>2024</v>
      </c>
      <c r="I15" s="6">
        <f t="shared" ref="I15:I17" si="8">G15</f>
        <v>180</v>
      </c>
      <c r="J15" s="66"/>
      <c r="K15" s="59"/>
      <c r="L15" s="60"/>
      <c r="M15" s="61"/>
      <c r="N15" s="12">
        <v>0.6</v>
      </c>
      <c r="O15" s="4">
        <f t="shared" si="0"/>
        <v>108</v>
      </c>
      <c r="P15" s="4" t="s">
        <v>68</v>
      </c>
      <c r="Q15" s="4">
        <f t="shared" si="1"/>
        <v>0</v>
      </c>
      <c r="R15" s="4">
        <f t="shared" si="2"/>
        <v>0</v>
      </c>
      <c r="S15" s="4">
        <f t="shared" si="3"/>
        <v>0</v>
      </c>
      <c r="T15" s="4">
        <f t="shared" si="4"/>
        <v>0</v>
      </c>
      <c r="U15" s="5" t="s">
        <v>91</v>
      </c>
    </row>
    <row r="16" spans="2:28" ht="96.6" x14ac:dyDescent="0.25">
      <c r="B16" s="4">
        <v>18</v>
      </c>
      <c r="C16" s="4">
        <v>3</v>
      </c>
      <c r="D16" s="7" t="s">
        <v>29</v>
      </c>
      <c r="E16" s="7" t="s">
        <v>78</v>
      </c>
      <c r="F16" s="9" t="s">
        <v>59</v>
      </c>
      <c r="G16" s="6">
        <v>40</v>
      </c>
      <c r="H16" s="6">
        <v>2024</v>
      </c>
      <c r="I16" s="6">
        <f t="shared" si="8"/>
        <v>40</v>
      </c>
      <c r="J16" s="66"/>
      <c r="K16" s="59"/>
      <c r="L16" s="60"/>
      <c r="M16" s="61"/>
      <c r="N16" s="12">
        <v>0.4</v>
      </c>
      <c r="O16" s="4">
        <f t="shared" si="0"/>
        <v>16</v>
      </c>
      <c r="P16" s="4" t="s">
        <v>68</v>
      </c>
      <c r="Q16" s="4">
        <f>N16*J16</f>
        <v>0</v>
      </c>
      <c r="R16" s="4">
        <f t="shared" si="2"/>
        <v>0</v>
      </c>
      <c r="S16" s="4">
        <f t="shared" si="3"/>
        <v>0</v>
      </c>
      <c r="T16" s="4">
        <f t="shared" si="4"/>
        <v>0</v>
      </c>
      <c r="U16" s="5" t="s">
        <v>92</v>
      </c>
    </row>
    <row r="17" spans="2:21" ht="78" x14ac:dyDescent="0.25">
      <c r="B17" s="4">
        <v>18</v>
      </c>
      <c r="C17" s="4">
        <v>4</v>
      </c>
      <c r="D17" s="7" t="s">
        <v>30</v>
      </c>
      <c r="E17" s="7"/>
      <c r="F17" s="7"/>
      <c r="G17" s="6">
        <v>28</v>
      </c>
      <c r="H17" s="6">
        <v>2024</v>
      </c>
      <c r="I17" s="6">
        <f t="shared" si="8"/>
        <v>28</v>
      </c>
      <c r="J17" s="66"/>
      <c r="K17" s="59"/>
      <c r="L17" s="60"/>
      <c r="M17" s="61"/>
      <c r="N17" s="12">
        <v>0.6</v>
      </c>
      <c r="O17" s="4">
        <f t="shared" si="0"/>
        <v>16.8</v>
      </c>
      <c r="P17" s="4" t="s">
        <v>68</v>
      </c>
      <c r="Q17" s="4">
        <f t="shared" si="1"/>
        <v>0</v>
      </c>
      <c r="R17" s="4">
        <f t="shared" si="2"/>
        <v>0</v>
      </c>
      <c r="S17" s="4">
        <f t="shared" si="3"/>
        <v>0</v>
      </c>
      <c r="T17" s="4">
        <f t="shared" si="4"/>
        <v>0</v>
      </c>
      <c r="U17" s="5" t="s">
        <v>95</v>
      </c>
    </row>
    <row r="18" spans="2:21" ht="156" x14ac:dyDescent="0.25">
      <c r="B18" s="4">
        <v>18</v>
      </c>
      <c r="C18" s="8" t="s">
        <v>32</v>
      </c>
      <c r="D18" s="7" t="s">
        <v>31</v>
      </c>
      <c r="E18" s="7" t="s">
        <v>78</v>
      </c>
      <c r="F18" s="9" t="s">
        <v>60</v>
      </c>
      <c r="G18" s="6">
        <v>30</v>
      </c>
      <c r="H18" s="6">
        <v>2024</v>
      </c>
      <c r="I18" s="6">
        <f>G18</f>
        <v>30</v>
      </c>
      <c r="J18" s="66"/>
      <c r="K18" s="59"/>
      <c r="L18" s="60"/>
      <c r="M18" s="61"/>
      <c r="N18" s="12">
        <v>0.6</v>
      </c>
      <c r="O18" s="4">
        <f t="shared" si="0"/>
        <v>18</v>
      </c>
      <c r="P18" s="4" t="s">
        <v>68</v>
      </c>
      <c r="Q18" s="4">
        <f t="shared" si="1"/>
        <v>0</v>
      </c>
      <c r="R18" s="4">
        <f t="shared" si="2"/>
        <v>0</v>
      </c>
      <c r="S18" s="4">
        <f t="shared" si="3"/>
        <v>0</v>
      </c>
      <c r="T18" s="4">
        <f t="shared" si="4"/>
        <v>0</v>
      </c>
      <c r="U18" s="5" t="s">
        <v>96</v>
      </c>
    </row>
    <row r="19" spans="2:21" ht="31.2" x14ac:dyDescent="0.25">
      <c r="B19" s="4">
        <v>18</v>
      </c>
      <c r="C19" s="8" t="s">
        <v>34</v>
      </c>
      <c r="D19" s="7" t="s">
        <v>33</v>
      </c>
      <c r="E19" s="7"/>
      <c r="F19" s="7"/>
      <c r="G19" s="6">
        <v>10</v>
      </c>
      <c r="H19" s="6">
        <v>2024</v>
      </c>
      <c r="I19" s="6">
        <f>G19</f>
        <v>10</v>
      </c>
      <c r="J19" s="66"/>
      <c r="K19" s="59"/>
      <c r="L19" s="60"/>
      <c r="M19" s="61"/>
      <c r="N19" s="12">
        <v>0.5</v>
      </c>
      <c r="O19" s="4">
        <f t="shared" si="0"/>
        <v>5</v>
      </c>
      <c r="P19" s="4" t="s">
        <v>69</v>
      </c>
      <c r="Q19" s="4">
        <f t="shared" si="1"/>
        <v>0</v>
      </c>
      <c r="R19" s="4">
        <f t="shared" si="2"/>
        <v>0</v>
      </c>
      <c r="S19" s="4">
        <f t="shared" si="3"/>
        <v>0</v>
      </c>
      <c r="T19" s="4">
        <f t="shared" si="4"/>
        <v>0</v>
      </c>
      <c r="U19" s="5"/>
    </row>
    <row r="20" spans="2:21" ht="62.4" x14ac:dyDescent="0.25">
      <c r="B20" s="4">
        <v>19</v>
      </c>
      <c r="C20" s="8" t="s">
        <v>36</v>
      </c>
      <c r="D20" s="7" t="s">
        <v>35</v>
      </c>
      <c r="E20" s="7"/>
      <c r="F20" s="7"/>
      <c r="G20" s="6">
        <v>45</v>
      </c>
      <c r="H20" s="6"/>
      <c r="I20" s="6">
        <f t="shared" ref="I20:I21" si="9">G20</f>
        <v>45</v>
      </c>
      <c r="J20" s="66"/>
      <c r="K20" s="59"/>
      <c r="L20" s="60"/>
      <c r="M20" s="61"/>
      <c r="N20" s="12">
        <v>0.5</v>
      </c>
      <c r="O20" s="4">
        <f t="shared" si="0"/>
        <v>22.5</v>
      </c>
      <c r="P20" s="4" t="s">
        <v>69</v>
      </c>
      <c r="Q20" s="4">
        <f>N20*J20</f>
        <v>0</v>
      </c>
      <c r="R20" s="4">
        <f t="shared" si="2"/>
        <v>0</v>
      </c>
      <c r="S20" s="4">
        <f t="shared" si="3"/>
        <v>0</v>
      </c>
      <c r="T20" s="4">
        <f t="shared" si="4"/>
        <v>0</v>
      </c>
      <c r="U20" s="5"/>
    </row>
    <row r="21" spans="2:21" ht="31.2" x14ac:dyDescent="0.25">
      <c r="B21" s="4">
        <v>19</v>
      </c>
      <c r="C21" s="4">
        <v>6</v>
      </c>
      <c r="D21" s="7" t="s">
        <v>37</v>
      </c>
      <c r="E21" s="7"/>
      <c r="F21" s="7"/>
      <c r="G21" s="6">
        <v>15</v>
      </c>
      <c r="H21" s="6">
        <v>2024</v>
      </c>
      <c r="I21" s="6">
        <f t="shared" si="9"/>
        <v>15</v>
      </c>
      <c r="J21" s="66"/>
      <c r="K21" s="59"/>
      <c r="L21" s="60"/>
      <c r="M21" s="61"/>
      <c r="N21" s="12">
        <v>0.5</v>
      </c>
      <c r="O21" s="4">
        <f t="shared" si="0"/>
        <v>7.5</v>
      </c>
      <c r="P21" s="4" t="s">
        <v>69</v>
      </c>
      <c r="Q21" s="4">
        <f t="shared" si="1"/>
        <v>0</v>
      </c>
      <c r="R21" s="4">
        <f t="shared" si="2"/>
        <v>0</v>
      </c>
      <c r="S21" s="4">
        <f t="shared" si="3"/>
        <v>0</v>
      </c>
      <c r="T21" s="4">
        <f t="shared" si="4"/>
        <v>0</v>
      </c>
      <c r="U21" s="5"/>
    </row>
    <row r="22" spans="2:21" ht="110.4" x14ac:dyDescent="0.25">
      <c r="B22" s="4">
        <v>20</v>
      </c>
      <c r="C22" s="8" t="s">
        <v>39</v>
      </c>
      <c r="D22" s="7" t="s">
        <v>38</v>
      </c>
      <c r="E22" s="7"/>
      <c r="F22" s="7"/>
      <c r="G22" s="6">
        <v>8</v>
      </c>
      <c r="H22" s="6">
        <v>2024</v>
      </c>
      <c r="I22" s="6">
        <f>G22</f>
        <v>8</v>
      </c>
      <c r="J22" s="67"/>
      <c r="K22" s="62"/>
      <c r="L22" s="63"/>
      <c r="M22" s="64"/>
      <c r="N22" s="12">
        <v>0.2</v>
      </c>
      <c r="O22" s="4">
        <f t="shared" si="0"/>
        <v>1.6</v>
      </c>
      <c r="P22" s="4" t="s">
        <v>68</v>
      </c>
      <c r="Q22" s="4">
        <f t="shared" si="1"/>
        <v>0</v>
      </c>
      <c r="R22" s="4">
        <f t="shared" si="2"/>
        <v>0</v>
      </c>
      <c r="S22" s="4">
        <f t="shared" si="3"/>
        <v>0</v>
      </c>
      <c r="T22" s="4">
        <f t="shared" si="4"/>
        <v>0</v>
      </c>
      <c r="U22" s="5" t="s">
        <v>97</v>
      </c>
    </row>
    <row r="23" spans="2:21" x14ac:dyDescent="0.25">
      <c r="B23" s="4"/>
      <c r="C23" s="4"/>
      <c r="D23" s="5"/>
      <c r="E23" s="5"/>
      <c r="F23" s="5"/>
      <c r="G23" s="6"/>
      <c r="H23" s="25" t="s">
        <v>65</v>
      </c>
      <c r="I23" s="25">
        <f>SUM(I4:I22)</f>
        <v>548.65</v>
      </c>
      <c r="J23" s="25">
        <f t="shared" ref="J23:M23" si="10">SUM(J4:J22)</f>
        <v>136.65</v>
      </c>
      <c r="K23" s="25">
        <f t="shared" si="10"/>
        <v>56</v>
      </c>
      <c r="L23" s="25">
        <f t="shared" si="10"/>
        <v>56</v>
      </c>
      <c r="M23" s="25">
        <f t="shared" si="10"/>
        <v>56</v>
      </c>
      <c r="N23" s="26">
        <f>AVERAGE(N4:N22)</f>
        <v>0.41842105263157897</v>
      </c>
      <c r="O23" s="25">
        <f t="shared" ref="O23:Q23" si="11">SUM(O4:O22)</f>
        <v>259.66000000000003</v>
      </c>
      <c r="P23" s="27"/>
      <c r="Q23" s="25">
        <f t="shared" si="11"/>
        <v>39.659999999999997</v>
      </c>
      <c r="R23" s="25">
        <f t="shared" ref="R23" si="12">SUM(R4:R22)</f>
        <v>9</v>
      </c>
      <c r="S23" s="25">
        <f t="shared" ref="S23" si="13">SUM(S4:S22)</f>
        <v>9</v>
      </c>
      <c r="T23" s="25">
        <f t="shared" ref="T23" si="14">SUM(T4:T22)</f>
        <v>9</v>
      </c>
      <c r="U23" s="28"/>
    </row>
    <row r="24" spans="2:21" x14ac:dyDescent="0.25">
      <c r="B24" s="4"/>
      <c r="C24" s="4"/>
      <c r="D24" s="6" t="s">
        <v>40</v>
      </c>
      <c r="E24" s="6"/>
      <c r="F24" s="6"/>
      <c r="G24" s="6"/>
      <c r="H24" s="6"/>
      <c r="I24" s="6"/>
      <c r="J24" s="6"/>
      <c r="K24" s="6"/>
      <c r="L24" s="4"/>
      <c r="M24" s="4"/>
      <c r="N24" s="12"/>
      <c r="O24" s="4"/>
      <c r="U24" s="5"/>
    </row>
    <row r="25" spans="2:21" ht="280.8" x14ac:dyDescent="0.25">
      <c r="B25" s="4">
        <v>58</v>
      </c>
      <c r="C25" s="4"/>
      <c r="D25" s="14" t="s">
        <v>44</v>
      </c>
      <c r="E25" s="14"/>
      <c r="F25" s="14"/>
      <c r="G25" s="6"/>
      <c r="H25" s="6"/>
      <c r="I25" s="6"/>
      <c r="J25" s="6"/>
      <c r="K25" s="6"/>
      <c r="L25" s="4"/>
      <c r="M25" s="4"/>
      <c r="O25" s="4"/>
      <c r="P25" s="4"/>
    </row>
    <row r="26" spans="2:21" ht="124.8" x14ac:dyDescent="0.25">
      <c r="B26" s="4">
        <v>60</v>
      </c>
      <c r="C26" s="4" t="s">
        <v>53</v>
      </c>
      <c r="D26" s="9" t="s">
        <v>46</v>
      </c>
      <c r="E26" s="9"/>
      <c r="F26" s="9"/>
      <c r="G26" s="6"/>
      <c r="H26" s="6"/>
      <c r="I26" s="6"/>
      <c r="J26" s="6"/>
      <c r="K26" s="6"/>
      <c r="L26" s="4"/>
      <c r="M26" s="4"/>
    </row>
    <row r="27" spans="2:21" ht="109.2" x14ac:dyDescent="0.25">
      <c r="B27" s="4">
        <v>60</v>
      </c>
      <c r="C27" s="4" t="s">
        <v>53</v>
      </c>
      <c r="D27" s="9" t="s">
        <v>47</v>
      </c>
      <c r="E27" s="9"/>
      <c r="F27" s="9"/>
      <c r="G27" s="6"/>
      <c r="H27" s="6"/>
      <c r="I27" s="6"/>
      <c r="J27" s="6"/>
      <c r="K27" s="6"/>
      <c r="L27" s="4"/>
      <c r="M27" s="4"/>
    </row>
    <row r="28" spans="2:21" ht="140.4" x14ac:dyDescent="0.25">
      <c r="B28" s="4">
        <v>60</v>
      </c>
      <c r="C28" s="4" t="s">
        <v>53</v>
      </c>
      <c r="D28" s="9" t="s">
        <v>48</v>
      </c>
      <c r="E28" s="9"/>
      <c r="F28" s="9"/>
      <c r="G28" s="6"/>
      <c r="H28" s="6"/>
      <c r="I28" s="6"/>
      <c r="J28" s="6"/>
      <c r="K28" s="6"/>
      <c r="L28" s="4"/>
      <c r="M28" s="4"/>
    </row>
    <row r="29" spans="2:21" ht="124.8" x14ac:dyDescent="0.25">
      <c r="B29" s="4">
        <v>60</v>
      </c>
      <c r="C29" s="4" t="s">
        <v>53</v>
      </c>
      <c r="D29" s="10" t="s">
        <v>49</v>
      </c>
      <c r="E29" s="10"/>
      <c r="F29" s="10"/>
      <c r="G29" s="6"/>
      <c r="H29" s="6"/>
      <c r="I29" s="6"/>
      <c r="J29" s="6"/>
      <c r="K29" s="6"/>
      <c r="L29" s="4"/>
      <c r="M29" s="4"/>
    </row>
    <row r="30" spans="2:21" ht="109.2" x14ac:dyDescent="0.25">
      <c r="B30" s="4">
        <v>72</v>
      </c>
      <c r="C30" s="4" t="s">
        <v>54</v>
      </c>
      <c r="D30" s="9" t="s">
        <v>56</v>
      </c>
      <c r="E30" s="9"/>
      <c r="F30" s="9"/>
      <c r="G30" s="6"/>
      <c r="H30" s="6"/>
      <c r="I30" s="6"/>
      <c r="J30" s="6"/>
      <c r="K30" s="6"/>
      <c r="L30" s="4"/>
      <c r="M30" s="4"/>
    </row>
    <row r="31" spans="2:21" ht="78" x14ac:dyDescent="0.25">
      <c r="B31" s="4">
        <v>74</v>
      </c>
      <c r="C31" s="5" t="s">
        <v>61</v>
      </c>
      <c r="D31" s="9" t="s">
        <v>62</v>
      </c>
      <c r="E31" s="9"/>
      <c r="F31" s="9"/>
      <c r="G31" s="6"/>
      <c r="H31" s="6"/>
      <c r="I31" s="6"/>
      <c r="J31" s="6"/>
      <c r="K31" s="6"/>
      <c r="L31" s="4"/>
      <c r="M31" s="4"/>
    </row>
  </sheetData>
  <mergeCells count="8">
    <mergeCell ref="B2:B3"/>
    <mergeCell ref="H2:H3"/>
    <mergeCell ref="G2:G3"/>
    <mergeCell ref="K4:M4"/>
    <mergeCell ref="K8:M22"/>
    <mergeCell ref="J12:J22"/>
    <mergeCell ref="D2:D3"/>
    <mergeCell ref="E2:F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97176-1A0C-487D-9EC1-BFD4F10F09AB}">
  <dimension ref="F3:N15"/>
  <sheetViews>
    <sheetView rightToLeft="1" tabSelected="1" workbookViewId="0">
      <selection activeCell="D1" sqref="D1"/>
    </sheetView>
  </sheetViews>
  <sheetFormatPr defaultRowHeight="13.8" x14ac:dyDescent="0.25"/>
  <cols>
    <col min="1" max="5" width="8.796875" style="1"/>
    <col min="6" max="6" width="24" style="1" bestFit="1" customWidth="1"/>
    <col min="7" max="7" width="17.09765625" style="33" bestFit="1" customWidth="1"/>
    <col min="8" max="8" width="35.3984375" style="1" bestFit="1" customWidth="1"/>
    <col min="9" max="9" width="4.3984375" style="1" bestFit="1" customWidth="1"/>
    <col min="10" max="16384" width="8.796875" style="1"/>
  </cols>
  <sheetData>
    <row r="3" spans="6:14" ht="14.4" thickBot="1" x14ac:dyDescent="0.3"/>
    <row r="4" spans="6:14" x14ac:dyDescent="0.25">
      <c r="F4" s="39" t="s">
        <v>98</v>
      </c>
      <c r="G4" s="40" t="s">
        <v>116</v>
      </c>
      <c r="H4" s="41" t="s">
        <v>110</v>
      </c>
    </row>
    <row r="5" spans="6:14" ht="27.6" x14ac:dyDescent="0.25">
      <c r="F5" s="42" t="s">
        <v>118</v>
      </c>
      <c r="G5" s="43">
        <v>480000000</v>
      </c>
      <c r="H5" s="44" t="s">
        <v>101</v>
      </c>
    </row>
    <row r="6" spans="6:14" ht="27.6" x14ac:dyDescent="0.25">
      <c r="F6" s="42" t="s">
        <v>99</v>
      </c>
      <c r="G6" s="43">
        <v>50000000</v>
      </c>
      <c r="H6" s="45" t="s">
        <v>114</v>
      </c>
    </row>
    <row r="7" spans="6:14" ht="14.4" thickBot="1" x14ac:dyDescent="0.3">
      <c r="F7" s="42" t="s">
        <v>100</v>
      </c>
      <c r="G7" s="34">
        <v>430000000</v>
      </c>
      <c r="H7" s="46" t="s">
        <v>103</v>
      </c>
    </row>
    <row r="8" spans="6:14" ht="28.2" thickTop="1" x14ac:dyDescent="0.25">
      <c r="F8" s="42" t="s">
        <v>106</v>
      </c>
      <c r="G8" s="43">
        <v>180000000</v>
      </c>
      <c r="H8" s="45" t="s">
        <v>105</v>
      </c>
    </row>
    <row r="9" spans="6:14" ht="14.4" thickBot="1" x14ac:dyDescent="0.3">
      <c r="F9" s="42" t="s">
        <v>107</v>
      </c>
      <c r="G9" s="34">
        <f>G7-G8</f>
        <v>250000000</v>
      </c>
      <c r="H9" s="46"/>
    </row>
    <row r="10" spans="6:14" ht="42.6" thickTop="1" thickBot="1" x14ac:dyDescent="0.3">
      <c r="F10" s="42" t="s">
        <v>102</v>
      </c>
      <c r="G10" s="35">
        <f>G9/2</f>
        <v>125000000</v>
      </c>
      <c r="H10" s="45" t="s">
        <v>104</v>
      </c>
    </row>
    <row r="11" spans="6:14" ht="42.6" thickTop="1" thickBot="1" x14ac:dyDescent="0.3">
      <c r="F11" s="47" t="s">
        <v>108</v>
      </c>
      <c r="G11" s="35">
        <f>G10*0.67</f>
        <v>83750000</v>
      </c>
      <c r="H11" s="45" t="s">
        <v>111</v>
      </c>
    </row>
    <row r="12" spans="6:14" ht="28.8" thickTop="1" thickBot="1" x14ac:dyDescent="0.3">
      <c r="F12" s="47" t="s">
        <v>112</v>
      </c>
      <c r="G12" s="36">
        <f>G11/2</f>
        <v>41875000</v>
      </c>
      <c r="H12" s="45" t="s">
        <v>109</v>
      </c>
    </row>
    <row r="13" spans="6:14" ht="14.4" thickBot="1" x14ac:dyDescent="0.3">
      <c r="F13" s="42" t="s">
        <v>113</v>
      </c>
      <c r="G13" s="37">
        <f>G12/11</f>
        <v>3806818.1818181816</v>
      </c>
      <c r="H13" s="48" t="s">
        <v>117</v>
      </c>
      <c r="J13" s="11"/>
      <c r="K13" s="11"/>
      <c r="L13" s="31"/>
    </row>
    <row r="14" spans="6:14" ht="28.2" thickBot="1" x14ac:dyDescent="0.3">
      <c r="F14" s="47" t="s">
        <v>119</v>
      </c>
      <c r="G14" s="38">
        <f>G11/2</f>
        <v>41875000</v>
      </c>
      <c r="H14" s="45" t="s">
        <v>120</v>
      </c>
      <c r="L14" s="31"/>
      <c r="M14" s="31"/>
      <c r="N14" s="32"/>
    </row>
    <row r="15" spans="6:14" ht="15" thickTop="1" thickBot="1" x14ac:dyDescent="0.3">
      <c r="F15" s="49" t="s">
        <v>115</v>
      </c>
      <c r="G15" s="37">
        <f>G14/200</f>
        <v>209375</v>
      </c>
      <c r="H15" s="50"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ניתוח תקציב הצעת מחליטים</vt:lpstr>
      <vt:lpstr>ניתוח תקציב תקומה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CPX</dc:creator>
  <cp:lastModifiedBy>alon vollozny</cp:lastModifiedBy>
  <dcterms:created xsi:type="dcterms:W3CDTF">2015-06-05T18:19:34Z</dcterms:created>
  <dcterms:modified xsi:type="dcterms:W3CDTF">2024-06-02T17:24:04Z</dcterms:modified>
</cp:coreProperties>
</file>