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D:\ארגון מגדלי ההדרים\מלחמת חרבות ברזל\"/>
    </mc:Choice>
  </mc:AlternateContent>
  <xr:revisionPtr revIDLastSave="0" documentId="8_{6619815B-A273-4890-A09F-AE6CF99DCBA0}" xr6:coauthVersionLast="47" xr6:coauthVersionMax="47" xr10:uidLastSave="{00000000-0000-0000-0000-000000000000}"/>
  <workbookProtection workbookAlgorithmName="SHA-512" workbookHashValue="971McKL66GzFeT5jgtvDUA8gaMxjvplehFojaJ+HvmstaPDinZk4sAqIqP9ewcYRkQ9nRTC4D80IdSE1edDo2g==" workbookSaltValue="/2SC3pO6vZBYMTGKqWAH1w==" workbookSpinCount="100000" lockStructure="1"/>
  <bookViews>
    <workbookView xWindow="-108" yWindow="-108" windowWidth="23256" windowHeight="12456" xr2:uid="{00000000-000D-0000-FFFF-FFFF00000000}"/>
  </bookViews>
  <sheets>
    <sheet name="טופס הגשה" sheetId="6" r:id="rId1"/>
    <sheet name="טבלת עזר לחקלאי" sheetId="11" r:id="rId2"/>
    <sheet name="רשימה" sheetId="10" r:id="rId3"/>
    <sheet name="ריכוז הדרים" sheetId="8" r:id="rId4"/>
  </sheets>
  <definedNames>
    <definedName name="_xlnm._FilterDatabase" localSheetId="2" hidden="1">רשימה!$I$2:$L$18</definedName>
    <definedName name="Grow">OFFSET('ריכוז הדרים'!$A$2,0,1,1,COUNTA('ריכוז הדרים'!$2:$2)-1)</definedName>
    <definedName name="Rikuz">OFFSET('ריכוז הדרים'!$A$2,0,0,COUNTA('ריכוז הדרים'!$A:$A),COUNTA('ריכוז הדרים'!$2:$2))</definedName>
    <definedName name="Rikuz_col">OFFSET('ריכוז הדרים'!$A$2,0,0,1,COUNTA('ריכוז הדרים'!$2:$2))</definedName>
    <definedName name="Rikuz_row">OFFSET('ריכוז הדרים'!$A$2,0,0,COUNTA('ריכוז הדרים'!$A:$A),1)</definedName>
    <definedName name="_xlnm.Print_Area" localSheetId="1">'טבלת עזר לחקלאי'!$B$1:$H$23</definedName>
    <definedName name="_xlnm.Print_Area" localSheetId="0">'טופס הגשה'!$A$1:$F$47</definedName>
    <definedName name="_xlnm.Print_Area" localSheetId="3">'ריכוז הדרים'!$A$2:$E$23</definedName>
    <definedName name="_xlnm.Print_Area" localSheetId="2">רשימה!$A$1:$E$40</definedName>
    <definedName name="אשכולית_פומלו">רשימה!$J$3:$J$18</definedName>
    <definedName name="לימון">רשימה!$L$3:$L$18</definedName>
    <definedName name="קליפים">רשימה!$I$3:$I$18</definedName>
    <definedName name="תפוזים">רשימה!$K$3:$K$18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1" l="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E4" i="8"/>
  <c r="C22" i="6"/>
  <c r="C24" i="6"/>
  <c r="C25" i="6" s="1"/>
  <c r="E8" i="11"/>
  <c r="E9" i="11"/>
  <c r="E10" i="11"/>
  <c r="E11" i="11"/>
  <c r="E13" i="11"/>
  <c r="E14" i="11"/>
  <c r="E15" i="11"/>
  <c r="E16" i="11"/>
  <c r="E17" i="11"/>
  <c r="E18" i="11"/>
  <c r="E19" i="11"/>
  <c r="E20" i="11"/>
  <c r="E21" i="11"/>
  <c r="E22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3" i="11"/>
  <c r="F23" i="11"/>
  <c r="D23" i="11"/>
  <c r="E24" i="6" l="1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B27" i="6" s="1"/>
  <c r="C33" i="6" l="1"/>
  <c r="C34" i="6"/>
  <c r="C32" i="6"/>
  <c r="C31" i="6"/>
  <c r="C30" i="6"/>
  <c r="E12" i="11"/>
  <c r="E7" i="11"/>
  <c r="H7" i="11" s="1"/>
  <c r="E3" i="11"/>
  <c r="H3" i="11" s="1"/>
  <c r="E4" i="11"/>
  <c r="H4" i="11" s="1"/>
  <c r="E5" i="11"/>
  <c r="H5" i="11" s="1"/>
  <c r="E6" i="11"/>
  <c r="H6" i="11" s="1"/>
  <c r="H23" i="11" l="1"/>
  <c r="E23" i="11"/>
  <c r="C35" i="6" l="1"/>
</calcChain>
</file>

<file path=xl/sharedStrings.xml><?xml version="1.0" encoding="utf-8"?>
<sst xmlns="http://schemas.openxmlformats.org/spreadsheetml/2006/main" count="291" uniqueCount="154">
  <si>
    <t>פדיון לדונם</t>
  </si>
  <si>
    <t>עלות קטיף לפי תחשיב</t>
  </si>
  <si>
    <t>מיכון בקטיף לפי תחשיב</t>
  </si>
  <si>
    <t>הפחתה מעלות מיכון בקטיף</t>
  </si>
  <si>
    <t>תאריך סיום קטיף</t>
  </si>
  <si>
    <t>כמות פרי א</t>
  </si>
  <si>
    <t>כמות פרי ב</t>
  </si>
  <si>
    <t>מחיר פרי א</t>
  </si>
  <si>
    <t>מחיר פרי ב</t>
  </si>
  <si>
    <t>15.1.2024</t>
  </si>
  <si>
    <t>30.4.2024</t>
  </si>
  <si>
    <t>כמות פרי כוללת- טון</t>
  </si>
  <si>
    <t>31.5.2024</t>
  </si>
  <si>
    <t>מחיר פרי ג</t>
  </si>
  <si>
    <t>פדיון בניכוי עלות</t>
  </si>
  <si>
    <t>עלות נחסכת מיכון בקטיף</t>
  </si>
  <si>
    <t>עלות נחסכת בקטיף (הפחתה)</t>
  </si>
  <si>
    <t>הפחתה מעלות קטיף</t>
  </si>
  <si>
    <t>עבודה בקטיף - י"ע לטון</t>
  </si>
  <si>
    <t>כמות פרי ג (תעשיה)</t>
  </si>
  <si>
    <t xml:space="preserve">תעשיה רלוונטית רק לאשכולית ופומלית התעשיה משלמת 180  דולר לטון = </t>
  </si>
  <si>
    <t>מחיר סיטוני משוקלל 2021-9/2023</t>
  </si>
  <si>
    <t>הכנסה משוקללת לטון</t>
  </si>
  <si>
    <t>ח.פ</t>
  </si>
  <si>
    <t>שם החקלאי</t>
  </si>
  <si>
    <t>מספר דונמים</t>
  </si>
  <si>
    <t>סה"כ פיצויים</t>
  </si>
  <si>
    <t>תאריך הגשה</t>
  </si>
  <si>
    <t>שם גידול</t>
  </si>
  <si>
    <t xml:space="preserve"> להקליד את מספר הח.פ/עצמאי</t>
  </si>
  <si>
    <t>הוצאה עודפת בהתאם לשיעור הקטיף</t>
  </si>
  <si>
    <t>סה"כ לגידול</t>
  </si>
  <si>
    <t>מס רכוש רשאי לפנות ולקבל מידע נשוא תביעה זו את הנתונים ממועצת הצמחים ו/או מקנ"ט</t>
  </si>
  <si>
    <t>פרי שווק לתעשיה מהשטח ללא מערך מיון</t>
  </si>
  <si>
    <t>7-20 עד ינואר</t>
  </si>
  <si>
    <t>שיווק ישיר לתעשיה בטונות</t>
  </si>
  <si>
    <t>תמורה נורמטיבית לתעשיה בש"ח לטון</t>
  </si>
  <si>
    <t xml:space="preserve">לימון </t>
  </si>
  <si>
    <t>קליפים</t>
  </si>
  <si>
    <t>בהתאם לביטוחי קנ"ט/טופס 1220 למס הכנסה</t>
  </si>
  <si>
    <t>כן</t>
  </si>
  <si>
    <t>לא</t>
  </si>
  <si>
    <t>התחלת קטיף</t>
  </si>
  <si>
    <t>סיום קטיף</t>
  </si>
  <si>
    <t>ליים</t>
  </si>
  <si>
    <t>צנדלר/פלמינגו</t>
  </si>
  <si>
    <t>לימון אינטרדונטו</t>
  </si>
  <si>
    <t>לימון מאייר</t>
  </si>
  <si>
    <t>אוקטברינה</t>
  </si>
  <si>
    <t>מיכל</t>
  </si>
  <si>
    <t>סוצומה</t>
  </si>
  <si>
    <t>עידית</t>
  </si>
  <si>
    <t>מירב ונובה</t>
  </si>
  <si>
    <t>ניו הול</t>
  </si>
  <si>
    <t xml:space="preserve">עדן </t>
  </si>
  <si>
    <t>עינב</t>
  </si>
  <si>
    <t>קרה קרה</t>
  </si>
  <si>
    <t>רדסון</t>
  </si>
  <si>
    <t>לימון קיץ (יוריקה הלן, וילה פרנקה, איילת וגליה)</t>
  </si>
  <si>
    <t>מינאולה</t>
  </si>
  <si>
    <t>יפעת</t>
  </si>
  <si>
    <t>ליין לייט</t>
  </si>
  <si>
    <t>עליזה</t>
  </si>
  <si>
    <t>גילימברג</t>
  </si>
  <si>
    <t>המלין</t>
  </si>
  <si>
    <t>פומלית</t>
  </si>
  <si>
    <t>גלנורה ליט</t>
  </si>
  <si>
    <t>אודם</t>
  </si>
  <si>
    <t>אורה</t>
  </si>
  <si>
    <t>הדס</t>
  </si>
  <si>
    <t>טבורי (ציפי וסמי, נבלייט,  וסאמרגולד)</t>
  </si>
  <si>
    <t>טבורי ראוסטנברג וקמבריה</t>
  </si>
  <si>
    <t>טופז</t>
  </si>
  <si>
    <t>לימון חורף (יוריקה הלן, וילה פרנקה, איילת וגליה)</t>
  </si>
  <si>
    <t>מור</t>
  </si>
  <si>
    <t>מורו (תפוז דם)</t>
  </si>
  <si>
    <t>מורקוט</t>
  </si>
  <si>
    <t>פומלו</t>
  </si>
  <si>
    <t>שמוטי</t>
  </si>
  <si>
    <t>אור</t>
  </si>
  <si>
    <t>אשכולית לבנה</t>
  </si>
  <si>
    <t>01.10</t>
  </si>
  <si>
    <t>ולנסיה</t>
  </si>
  <si>
    <t>אשכולית אדומה</t>
  </si>
  <si>
    <t>זכאי לאובדן תפוקה</t>
  </si>
  <si>
    <t>סוג</t>
  </si>
  <si>
    <t>אשכולית</t>
  </si>
  <si>
    <t>תפוז</t>
  </si>
  <si>
    <t>לימון</t>
  </si>
  <si>
    <t>תפוזים</t>
  </si>
  <si>
    <t>אשכולית_פומלו</t>
  </si>
  <si>
    <t>זן</t>
  </si>
  <si>
    <t>מיקום השטחים</t>
  </si>
  <si>
    <t>שיווק ישיר לתעשיה (בהתאם לטון מדווח)</t>
  </si>
  <si>
    <t>יש לשמור את קובץ האקסל לצורך בקרה והגשה לקרן הפיצויים, במידת הצורך</t>
  </si>
  <si>
    <t xml:space="preserve">הנתונים האמורים נכונים ומדוייקים (על החקלאי לשמור את כלל האסמכתאות בבסיס הצהרה זו) </t>
  </si>
  <si>
    <t>טבלת עזר</t>
  </si>
  <si>
    <t>בניכוי הוצאה נחסכת  כתלות בשיווק בפועל</t>
  </si>
  <si>
    <t>אובדן תפוקה של זנים מאוחרים</t>
  </si>
  <si>
    <t>אובדן תפוקה של זנים מוקדמים</t>
  </si>
  <si>
    <t>זנים מוקדמים</t>
  </si>
  <si>
    <t>זנים מאוחרים</t>
  </si>
  <si>
    <t>נתונים מתוך נוהל פיצוי פרדסים</t>
  </si>
  <si>
    <t xml:space="preserve">האם החקלאי זכאי לאובדן תפוקה ולפי סיווג זנים? </t>
  </si>
  <si>
    <t>יש להזין נתוני קטיף, ושיווק</t>
  </si>
  <si>
    <t>נספח א'  - חישוב הפיצויים בפרדסים (יש להגיש כל גידול בנפרד)</t>
  </si>
  <si>
    <t>מגבלת הטבה למסלול אדום</t>
  </si>
  <si>
    <t>אין</t>
  </si>
  <si>
    <t>סכום בש"ח</t>
  </si>
  <si>
    <t>הוכפל בשיעור הקטיף</t>
  </si>
  <si>
    <t>תוספת הוצאות עודפות לדונם בחירום</t>
  </si>
  <si>
    <t>יש לבחור מתוך הרשימה את שם הגידול</t>
  </si>
  <si>
    <t>יש לצרף טופס זה  לתביעת הפיצויים</t>
  </si>
  <si>
    <t>מוגבל ל-100%</t>
  </si>
  <si>
    <t>דונמים</t>
  </si>
  <si>
    <t>שורת סיכום</t>
  </si>
  <si>
    <t>תפוקה נורמטיבית לחלקה</t>
  </si>
  <si>
    <t>יש לבחור את שם הגידול בגיליון טופס הגשה - אין להתחיל לעבוד לפני בחירת השם בגיליון "טופס הגשה"</t>
  </si>
  <si>
    <t>שם או מספר חלקה - הקלדה חופשיח</t>
  </si>
  <si>
    <t>עד 7 קמ דרום</t>
  </si>
  <si>
    <t>עד 9 קמ צפון</t>
  </si>
  <si>
    <t>עד 7 קמ דרום | עד 9 קמ צפון</t>
  </si>
  <si>
    <t>7-20 קמ דרום</t>
  </si>
  <si>
    <t>תאריך אחרון לזן מוקדם</t>
  </si>
  <si>
    <t>דניאל</t>
  </si>
  <si>
    <t>טון שווק לבית האריזה</t>
  </si>
  <si>
    <t>פחת עודף מהשיווק (בררה)</t>
  </si>
  <si>
    <t>כמות קטיף של זן מאוחר שבוצע עד סוף 1.2024 (טון)</t>
  </si>
  <si>
    <t>סוג זן</t>
  </si>
  <si>
    <t>פרדסן מצטיין</t>
  </si>
  <si>
    <t>יש לבחור מתוך הרשימה את שם הזן</t>
  </si>
  <si>
    <t>חתימת העוסק</t>
  </si>
  <si>
    <t>נתונים מחושבים בהתאם להצהרת החקלאי</t>
  </si>
  <si>
    <t>יש להזין שם גידול, זן, דונמים, ומיקום השטחים</t>
  </si>
  <si>
    <t xml:space="preserve">יש למספר את הטופס </t>
  </si>
  <si>
    <t>יש לרשום את סה"כ הטפסים שהוגש לגידול מסויים</t>
  </si>
  <si>
    <t>סעיפי הפיצויים - בהתאם לסיכום בנושא הפרדסים</t>
  </si>
  <si>
    <t>חישוב של אחוז אי-קטיף לצורכי פיצוי בהתאם לדיווחי החקלאי</t>
  </si>
  <si>
    <t xml:space="preserve">יש להזין את פרטי החקלאי </t>
  </si>
  <si>
    <t>יש להזין את שם העוסק בהתאם לדיווחים למע"מ</t>
  </si>
  <si>
    <t>הערות לבודק - מלל חופשי</t>
  </si>
  <si>
    <t>יבול חורפי 15.4.24</t>
  </si>
  <si>
    <t>פחת מהשיווק (בררה)</t>
  </si>
  <si>
    <t>מחושב החלק העודף מעבר לנורמה (בררה)</t>
  </si>
  <si>
    <t>מחושב רק באשכוליות ותפוזים לפי אובדן ההכנסה נטו</t>
  </si>
  <si>
    <r>
      <t xml:space="preserve">יש לבחור מתוך </t>
    </r>
    <r>
      <rPr>
        <i/>
        <sz val="12"/>
        <color theme="1"/>
        <rFont val="Arial"/>
        <family val="2"/>
        <scheme val="minor"/>
      </rPr>
      <t>הרשימה</t>
    </r>
    <r>
      <rPr>
        <sz val="12"/>
        <color theme="1"/>
        <rFont val="Arial"/>
        <family val="2"/>
        <charset val="177"/>
        <scheme val="minor"/>
      </rPr>
      <t xml:space="preserve"> את האיזור הרלבנטי</t>
    </r>
  </si>
  <si>
    <t>פחת מהשיווק בפועל (טון) - בררה</t>
  </si>
  <si>
    <t>כמות הפחת מהשיווק בטון (בררה)</t>
  </si>
  <si>
    <t>יש להעתיק את כמות הפחת מהשיווק בטון לגיליון טופס ההגשה</t>
  </si>
  <si>
    <t>יש להעתיק את סך הטון ששווק לגיליון טופס ההגשה</t>
  </si>
  <si>
    <t>פחת עודף לחלקה - לצורכי בקרה בלבד</t>
  </si>
  <si>
    <t>אין להעתיק - לצורכי בקרה בלבד</t>
  </si>
  <si>
    <r>
      <t>טון ששווק</t>
    </r>
    <r>
      <rPr>
        <b/>
        <sz val="12"/>
        <color theme="1"/>
        <rFont val="Arial"/>
        <family val="2"/>
        <scheme val="minor"/>
      </rPr>
      <t xml:space="preserve"> (כולל תעשיה)</t>
    </r>
  </si>
  <si>
    <t>בהגשת תביעה זו יש כדי הצהרה והסכמה כלהלן (יש לחתום בתחתית הטופס במקום המיועד לכך):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</si>
</sst>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#,##0_ ;\-#,##0\ "/>
    <numFmt numFmtId="167" formatCode="0.0%"/>
    <numFmt numFmtId="168" formatCode="0.000"/>
    <numFmt numFmtId="169" formatCode="#,##0.00_ ;\-#,##0.00\ "/>
  </numFmts>
  <fonts count="2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sz val="8"/>
      <name val="Arial"/>
      <family val="2"/>
      <charset val="177"/>
      <scheme val="minor"/>
    </font>
    <font>
      <sz val="11"/>
      <name val="Calibri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i/>
      <sz val="11"/>
      <color theme="1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b/>
      <i/>
      <sz val="12"/>
      <color rgb="FFFF00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i/>
      <sz val="12"/>
      <color theme="9" tint="-0.499984740745262"/>
      <name val="Arial"/>
      <family val="2"/>
      <scheme val="minor"/>
    </font>
    <font>
      <b/>
      <i/>
      <u/>
      <sz val="12"/>
      <color theme="1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sz val="11"/>
      <color rgb="FFC00000"/>
      <name val="Arial"/>
      <family val="2"/>
      <charset val="177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2" fillId="0" borderId="0"/>
  </cellStyleXfs>
  <cellXfs count="190">
    <xf numFmtId="0" fontId="0" fillId="0" borderId="0" xfId="0"/>
    <xf numFmtId="0" fontId="0" fillId="0" borderId="2" xfId="0" applyBorder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1" applyNumberFormat="1" applyFont="1" applyFill="1" applyBorder="1"/>
    <xf numFmtId="0" fontId="5" fillId="0" borderId="0" xfId="0" applyFont="1" applyAlignment="1">
      <alignment wrapText="1"/>
    </xf>
    <xf numFmtId="0" fontId="3" fillId="0" borderId="12" xfId="0" applyFont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17" xfId="0" applyFill="1" applyBorder="1" applyAlignment="1">
      <alignment wrapText="1"/>
    </xf>
    <xf numFmtId="9" fontId="0" fillId="0" borderId="12" xfId="1" applyFont="1" applyBorder="1" applyAlignment="1">
      <alignment horizontal="center"/>
    </xf>
    <xf numFmtId="0" fontId="0" fillId="0" borderId="12" xfId="0" applyBorder="1" applyAlignment="1">
      <alignment wrapText="1"/>
    </xf>
    <xf numFmtId="0" fontId="3" fillId="0" borderId="12" xfId="0" applyFont="1" applyBorder="1" applyAlignment="1">
      <alignment horizontal="center"/>
    </xf>
    <xf numFmtId="164" fontId="0" fillId="0" borderId="12" xfId="2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0" borderId="0" xfId="0" applyNumberFormat="1" applyAlignment="1">
      <alignment horizontal="center"/>
    </xf>
    <xf numFmtId="0" fontId="10" fillId="8" borderId="12" xfId="3" applyFont="1" applyFill="1" applyBorder="1" applyAlignment="1">
      <alignment horizontal="center"/>
    </xf>
    <xf numFmtId="0" fontId="11" fillId="8" borderId="12" xfId="4" applyFont="1" applyFill="1" applyBorder="1" applyAlignment="1">
      <alignment horizontal="center"/>
    </xf>
    <xf numFmtId="0" fontId="0" fillId="8" borderId="12" xfId="0" applyFill="1" applyBorder="1"/>
    <xf numFmtId="0" fontId="0" fillId="9" borderId="12" xfId="0" applyFill="1" applyBorder="1" applyAlignment="1">
      <alignment horizontal="center" wrapText="1"/>
    </xf>
    <xf numFmtId="0" fontId="4" fillId="9" borderId="12" xfId="0" applyFont="1" applyFill="1" applyBorder="1" applyAlignment="1">
      <alignment horizontal="center" wrapText="1"/>
    </xf>
    <xf numFmtId="0" fontId="0" fillId="2" borderId="12" xfId="0" applyFill="1" applyBorder="1"/>
    <xf numFmtId="0" fontId="10" fillId="8" borderId="12" xfId="3" applyFont="1" applyFill="1" applyBorder="1" applyAlignment="1">
      <alignment horizontal="center" wrapText="1"/>
    </xf>
    <xf numFmtId="49" fontId="12" fillId="5" borderId="12" xfId="3" applyNumberFormat="1" applyFont="1" applyFill="1" applyBorder="1" applyAlignment="1">
      <alignment horizontal="right" wrapText="1"/>
    </xf>
    <xf numFmtId="2" fontId="3" fillId="5" borderId="12" xfId="0" applyNumberFormat="1" applyFont="1" applyFill="1" applyBorder="1"/>
    <xf numFmtId="14" fontId="3" fillId="5" borderId="12" xfId="0" applyNumberFormat="1" applyFont="1" applyFill="1" applyBorder="1"/>
    <xf numFmtId="49" fontId="3" fillId="5" borderId="12" xfId="0" applyNumberFormat="1" applyFont="1" applyFill="1" applyBorder="1" applyAlignment="1">
      <alignment horizontal="center"/>
    </xf>
    <xf numFmtId="49" fontId="10" fillId="6" borderId="12" xfId="3" applyNumberFormat="1" applyFont="1" applyFill="1" applyBorder="1" applyAlignment="1">
      <alignment horizontal="right" wrapText="1"/>
    </xf>
    <xf numFmtId="0" fontId="2" fillId="6" borderId="12" xfId="0" applyFont="1" applyFill="1" applyBorder="1" applyAlignment="1">
      <alignment wrapText="1"/>
    </xf>
    <xf numFmtId="0" fontId="0" fillId="0" borderId="19" xfId="0" applyBorder="1"/>
    <xf numFmtId="0" fontId="6" fillId="13" borderId="15" xfId="0" applyFont="1" applyFill="1" applyBorder="1"/>
    <xf numFmtId="0" fontId="17" fillId="14" borderId="26" xfId="0" applyFont="1" applyFill="1" applyBorder="1"/>
    <xf numFmtId="0" fontId="16" fillId="4" borderId="12" xfId="0" applyFont="1" applyFill="1" applyBorder="1"/>
    <xf numFmtId="0" fontId="1" fillId="3" borderId="12" xfId="0" applyFont="1" applyFill="1" applyBorder="1" applyAlignment="1">
      <alignment wrapText="1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>
      <alignment horizontal="right" readingOrder="2"/>
    </xf>
    <xf numFmtId="14" fontId="14" fillId="2" borderId="0" xfId="0" applyNumberFormat="1" applyFont="1" applyFill="1"/>
    <xf numFmtId="167" fontId="13" fillId="0" borderId="12" xfId="2" applyNumberFormat="1" applyFont="1" applyBorder="1" applyAlignment="1">
      <alignment horizontal="center"/>
    </xf>
    <xf numFmtId="166" fontId="6" fillId="13" borderId="4" xfId="2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166" fontId="6" fillId="13" borderId="12" xfId="2" applyNumberFormat="1" applyFont="1" applyFill="1" applyBorder="1" applyAlignment="1">
      <alignment horizontal="center"/>
    </xf>
    <xf numFmtId="0" fontId="7" fillId="12" borderId="7" xfId="0" applyFont="1" applyFill="1" applyBorder="1"/>
    <xf numFmtId="0" fontId="7" fillId="12" borderId="10" xfId="0" applyFont="1" applyFill="1" applyBorder="1"/>
    <xf numFmtId="0" fontId="7" fillId="0" borderId="0" xfId="0" applyFont="1"/>
    <xf numFmtId="0" fontId="7" fillId="12" borderId="5" xfId="0" applyFont="1" applyFill="1" applyBorder="1"/>
    <xf numFmtId="0" fontId="7" fillId="12" borderId="8" xfId="0" applyFont="1" applyFill="1" applyBorder="1"/>
    <xf numFmtId="0" fontId="7" fillId="12" borderId="39" xfId="0" applyFont="1" applyFill="1" applyBorder="1"/>
    <xf numFmtId="0" fontId="18" fillId="0" borderId="32" xfId="0" applyFont="1" applyBorder="1"/>
    <xf numFmtId="0" fontId="7" fillId="10" borderId="46" xfId="0" applyFont="1" applyFill="1" applyBorder="1" applyAlignment="1" applyProtection="1">
      <alignment horizontal="center"/>
      <protection locked="0"/>
    </xf>
    <xf numFmtId="0" fontId="18" fillId="0" borderId="21" xfId="0" applyFont="1" applyBorder="1"/>
    <xf numFmtId="0" fontId="7" fillId="10" borderId="48" xfId="0" applyFont="1" applyFill="1" applyBorder="1" applyAlignment="1" applyProtection="1">
      <alignment horizontal="center"/>
      <protection locked="0"/>
    </xf>
    <xf numFmtId="0" fontId="7" fillId="12" borderId="50" xfId="0" applyFont="1" applyFill="1" applyBorder="1" applyAlignment="1">
      <alignment vertical="center"/>
    </xf>
    <xf numFmtId="0" fontId="7" fillId="12" borderId="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12" borderId="13" xfId="0" applyFont="1" applyFill="1" applyBorder="1" applyAlignment="1">
      <alignment vertical="center"/>
    </xf>
    <xf numFmtId="0" fontId="7" fillId="12" borderId="13" xfId="0" applyFont="1" applyFill="1" applyBorder="1"/>
    <xf numFmtId="0" fontId="7" fillId="12" borderId="24" xfId="0" applyFont="1" applyFill="1" applyBorder="1"/>
    <xf numFmtId="0" fontId="7" fillId="0" borderId="27" xfId="0" applyFont="1" applyBorder="1"/>
    <xf numFmtId="168" fontId="7" fillId="0" borderId="6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7" xfId="0" applyFont="1" applyBorder="1" applyAlignment="1">
      <alignment horizontal="center"/>
    </xf>
    <xf numFmtId="166" fontId="7" fillId="0" borderId="17" xfId="2" applyNumberFormat="1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wrapText="1"/>
    </xf>
    <xf numFmtId="9" fontId="7" fillId="0" borderId="17" xfId="1" applyFont="1" applyBorder="1" applyAlignment="1">
      <alignment horizontal="center"/>
    </xf>
    <xf numFmtId="0" fontId="18" fillId="3" borderId="36" xfId="0" applyFont="1" applyFill="1" applyBorder="1" applyAlignment="1">
      <alignment horizontal="right"/>
    </xf>
    <xf numFmtId="0" fontId="18" fillId="3" borderId="4" xfId="0" applyFont="1" applyFill="1" applyBorder="1" applyAlignment="1">
      <alignment horizontal="center"/>
    </xf>
    <xf numFmtId="166" fontId="7" fillId="5" borderId="19" xfId="2" applyNumberFormat="1" applyFont="1" applyFill="1" applyBorder="1" applyAlignment="1">
      <alignment horizontal="right"/>
    </xf>
    <xf numFmtId="0" fontId="7" fillId="5" borderId="20" xfId="0" applyFont="1" applyFill="1" applyBorder="1" applyAlignment="1">
      <alignment horizontal="center"/>
    </xf>
    <xf numFmtId="0" fontId="7" fillId="0" borderId="19" xfId="0" applyFont="1" applyBorder="1" applyAlignment="1">
      <alignment wrapText="1"/>
    </xf>
    <xf numFmtId="166" fontId="7" fillId="0" borderId="19" xfId="2" applyNumberFormat="1" applyFont="1" applyFill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3" borderId="45" xfId="0" applyFont="1" applyFill="1" applyBorder="1"/>
    <xf numFmtId="0" fontId="7" fillId="3" borderId="41" xfId="0" applyFont="1" applyFill="1" applyBorder="1"/>
    <xf numFmtId="0" fontId="7" fillId="0" borderId="36" xfId="0" applyFont="1" applyBorder="1" applyAlignment="1">
      <alignment horizontal="right"/>
    </xf>
    <xf numFmtId="0" fontId="7" fillId="0" borderId="44" xfId="0" applyFont="1" applyBorder="1" applyAlignment="1">
      <alignment horizontal="center"/>
    </xf>
    <xf numFmtId="9" fontId="7" fillId="0" borderId="13" xfId="1" applyFont="1" applyFill="1" applyBorder="1" applyAlignment="1">
      <alignment horizontal="right" readingOrder="2"/>
    </xf>
    <xf numFmtId="3" fontId="7" fillId="0" borderId="38" xfId="0" applyNumberFormat="1" applyFont="1" applyBorder="1" applyAlignment="1">
      <alignment horizontal="center"/>
    </xf>
    <xf numFmtId="0" fontId="21" fillId="0" borderId="3" xfId="0" applyFont="1" applyBorder="1"/>
    <xf numFmtId="166" fontId="21" fillId="0" borderId="3" xfId="2" applyNumberFormat="1" applyFont="1" applyBorder="1" applyAlignment="1">
      <alignment horizontal="center"/>
    </xf>
    <xf numFmtId="0" fontId="21" fillId="0" borderId="12" xfId="0" applyFont="1" applyBorder="1"/>
    <xf numFmtId="166" fontId="21" fillId="0" borderId="12" xfId="2" applyNumberFormat="1" applyFont="1" applyBorder="1" applyAlignment="1">
      <alignment horizontal="center"/>
    </xf>
    <xf numFmtId="0" fontId="22" fillId="0" borderId="13" xfId="0" applyFont="1" applyBorder="1"/>
    <xf numFmtId="0" fontId="2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33" xfId="0" applyFont="1" applyBorder="1" applyAlignment="1">
      <alignment horizontal="center"/>
    </xf>
    <xf numFmtId="14" fontId="7" fillId="10" borderId="34" xfId="0" applyNumberFormat="1" applyFont="1" applyFill="1" applyBorder="1" applyAlignment="1" applyProtection="1">
      <alignment horizontal="center"/>
      <protection locked="0"/>
    </xf>
    <xf numFmtId="0" fontId="7" fillId="0" borderId="28" xfId="0" applyFont="1" applyBorder="1"/>
    <xf numFmtId="0" fontId="7" fillId="0" borderId="29" xfId="0" applyFont="1" applyBorder="1" applyAlignment="1">
      <alignment horizontal="center"/>
    </xf>
    <xf numFmtId="0" fontId="23" fillId="0" borderId="0" xfId="0" applyFont="1"/>
    <xf numFmtId="0" fontId="7" fillId="12" borderId="6" xfId="0" applyFont="1" applyFill="1" applyBorder="1"/>
    <xf numFmtId="0" fontId="7" fillId="0" borderId="4" xfId="0" applyFont="1" applyBorder="1"/>
    <xf numFmtId="0" fontId="7" fillId="12" borderId="9" xfId="0" applyFont="1" applyFill="1" applyBorder="1"/>
    <xf numFmtId="0" fontId="7" fillId="15" borderId="0" xfId="0" applyFont="1" applyFill="1"/>
    <xf numFmtId="0" fontId="7" fillId="12" borderId="5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8" fillId="0" borderId="46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0" applyFont="1" applyBorder="1"/>
    <xf numFmtId="0" fontId="18" fillId="0" borderId="48" xfId="0" applyFont="1" applyBorder="1"/>
    <xf numFmtId="0" fontId="7" fillId="8" borderId="23" xfId="0" applyFont="1" applyFill="1" applyBorder="1" applyAlignment="1">
      <alignment horizontal="center"/>
    </xf>
    <xf numFmtId="0" fontId="7" fillId="8" borderId="58" xfId="0" applyFont="1" applyFill="1" applyBorder="1" applyAlignment="1">
      <alignment horizontal="center"/>
    </xf>
    <xf numFmtId="0" fontId="20" fillId="0" borderId="32" xfId="0" applyFont="1" applyBorder="1" applyAlignment="1">
      <alignment wrapText="1"/>
    </xf>
    <xf numFmtId="0" fontId="20" fillId="0" borderId="19" xfId="0" applyFont="1" applyBorder="1" applyAlignment="1">
      <alignment horizontal="right" wrapText="1"/>
    </xf>
    <xf numFmtId="0" fontId="20" fillId="0" borderId="19" xfId="0" applyFont="1" applyBorder="1" applyAlignment="1">
      <alignment wrapText="1"/>
    </xf>
    <xf numFmtId="0" fontId="20" fillId="0" borderId="21" xfId="0" applyFont="1" applyBorder="1" applyAlignment="1">
      <alignment vertical="center" wrapText="1"/>
    </xf>
    <xf numFmtId="0" fontId="20" fillId="0" borderId="59" xfId="0" applyFont="1" applyBorder="1" applyAlignment="1">
      <alignment wrapText="1"/>
    </xf>
    <xf numFmtId="0" fontId="15" fillId="10" borderId="46" xfId="0" applyFont="1" applyFill="1" applyBorder="1" applyAlignment="1" applyProtection="1">
      <alignment horizontal="center" vertical="center"/>
      <protection locked="0"/>
    </xf>
    <xf numFmtId="0" fontId="15" fillId="10" borderId="12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vertical="center" wrapText="1"/>
    </xf>
    <xf numFmtId="0" fontId="0" fillId="0" borderId="0" xfId="0" applyAlignment="1">
      <alignment vertical="center" wrapText="1"/>
    </xf>
    <xf numFmtId="167" fontId="13" fillId="0" borderId="1" xfId="2" applyNumberFormat="1" applyFont="1" applyBorder="1" applyAlignment="1">
      <alignment horizontal="center"/>
    </xf>
    <xf numFmtId="9" fontId="17" fillId="14" borderId="62" xfId="0" applyNumberFormat="1" applyFont="1" applyFill="1" applyBorder="1"/>
    <xf numFmtId="0" fontId="0" fillId="0" borderId="64" xfId="0" applyBorder="1"/>
    <xf numFmtId="0" fontId="0" fillId="0" borderId="65" xfId="0" applyBorder="1"/>
    <xf numFmtId="0" fontId="0" fillId="2" borderId="1" xfId="0" applyFill="1" applyBorder="1" applyAlignment="1">
      <alignment horizontal="center"/>
    </xf>
    <xf numFmtId="0" fontId="17" fillId="14" borderId="62" xfId="0" applyFont="1" applyFill="1" applyBorder="1"/>
    <xf numFmtId="167" fontId="7" fillId="0" borderId="17" xfId="1" applyNumberFormat="1" applyFont="1" applyBorder="1" applyAlignment="1">
      <alignment horizontal="center"/>
    </xf>
    <xf numFmtId="2" fontId="18" fillId="10" borderId="37" xfId="0" applyNumberFormat="1" applyFont="1" applyFill="1" applyBorder="1" applyAlignment="1" applyProtection="1">
      <alignment horizontal="center"/>
      <protection locked="0"/>
    </xf>
    <xf numFmtId="2" fontId="7" fillId="10" borderId="16" xfId="0" applyNumberFormat="1" applyFont="1" applyFill="1" applyBorder="1" applyAlignment="1" applyProtection="1">
      <alignment horizontal="center"/>
      <protection locked="0"/>
    </xf>
    <xf numFmtId="2" fontId="7" fillId="10" borderId="49" xfId="1" applyNumberFormat="1" applyFont="1" applyFill="1" applyBorder="1" applyAlignment="1" applyProtection="1">
      <alignment horizontal="center" vertical="center"/>
      <protection locked="0"/>
    </xf>
    <xf numFmtId="169" fontId="7" fillId="10" borderId="12" xfId="2" applyNumberFormat="1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167" fontId="7" fillId="0" borderId="51" xfId="1" applyNumberFormat="1" applyFont="1" applyFill="1" applyBorder="1" applyAlignment="1">
      <alignment horizontal="center" vertical="center"/>
    </xf>
    <xf numFmtId="167" fontId="7" fillId="0" borderId="53" xfId="1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7" fillId="0" borderId="5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6" xfId="0" applyFont="1" applyBorder="1" applyAlignment="1">
      <alignment horizontal="right" vertical="center" wrapText="1"/>
    </xf>
    <xf numFmtId="0" fontId="7" fillId="0" borderId="57" xfId="0" applyFont="1" applyBorder="1" applyAlignment="1">
      <alignment horizontal="right" vertical="center" wrapText="1"/>
    </xf>
    <xf numFmtId="166" fontId="7" fillId="0" borderId="7" xfId="2" applyNumberFormat="1" applyFont="1" applyBorder="1" applyAlignment="1">
      <alignment horizontal="center" vertical="center"/>
    </xf>
    <xf numFmtId="166" fontId="7" fillId="0" borderId="70" xfId="2" applyNumberFormat="1" applyFont="1" applyBorder="1" applyAlignment="1">
      <alignment horizontal="center" vertical="center"/>
    </xf>
    <xf numFmtId="0" fontId="18" fillId="3" borderId="40" xfId="0" applyFont="1" applyFill="1" applyBorder="1" applyAlignment="1">
      <alignment horizontal="center"/>
    </xf>
    <xf numFmtId="0" fontId="18" fillId="3" borderId="4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7" borderId="54" xfId="0" applyFont="1" applyFill="1" applyBorder="1" applyAlignment="1">
      <alignment horizontal="center"/>
    </xf>
    <xf numFmtId="0" fontId="7" fillId="7" borderId="55" xfId="0" applyFont="1" applyFill="1" applyBorder="1" applyAlignment="1">
      <alignment horizontal="center"/>
    </xf>
    <xf numFmtId="0" fontId="21" fillId="0" borderId="3" xfId="0" applyFont="1" applyBorder="1" applyAlignment="1">
      <alignment horizontal="right"/>
    </xf>
    <xf numFmtId="14" fontId="7" fillId="10" borderId="66" xfId="0" applyNumberFormat="1" applyFont="1" applyFill="1" applyBorder="1" applyProtection="1">
      <protection locked="0"/>
    </xf>
    <xf numFmtId="14" fontId="7" fillId="10" borderId="67" xfId="0" applyNumberFormat="1" applyFont="1" applyFill="1" applyBorder="1" applyProtection="1">
      <protection locked="0"/>
    </xf>
    <xf numFmtId="14" fontId="7" fillId="10" borderId="68" xfId="0" applyNumberFormat="1" applyFont="1" applyFill="1" applyBorder="1" applyProtection="1">
      <protection locked="0"/>
    </xf>
    <xf numFmtId="14" fontId="7" fillId="10" borderId="69" xfId="0" applyNumberFormat="1" applyFont="1" applyFill="1" applyBorder="1" applyProtection="1">
      <protection locked="0"/>
    </xf>
    <xf numFmtId="0" fontId="7" fillId="7" borderId="13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22" xfId="0" applyFont="1" applyFill="1" applyBorder="1" applyAlignment="1">
      <alignment horizontal="center"/>
    </xf>
    <xf numFmtId="166" fontId="7" fillId="10" borderId="11" xfId="2" applyNumberFormat="1" applyFont="1" applyFill="1" applyBorder="1" applyAlignment="1">
      <alignment horizontal="right" vertical="top"/>
    </xf>
    <xf numFmtId="166" fontId="7" fillId="10" borderId="25" xfId="2" applyNumberFormat="1" applyFont="1" applyFill="1" applyBorder="1" applyAlignment="1">
      <alignment horizontal="right" vertical="top"/>
    </xf>
    <xf numFmtId="166" fontId="7" fillId="10" borderId="0" xfId="2" applyNumberFormat="1" applyFont="1" applyFill="1" applyBorder="1" applyAlignment="1">
      <alignment horizontal="right" vertical="top"/>
    </xf>
    <xf numFmtId="166" fontId="7" fillId="10" borderId="22" xfId="2" applyNumberFormat="1" applyFont="1" applyFill="1" applyBorder="1" applyAlignment="1">
      <alignment horizontal="right" vertical="top"/>
    </xf>
    <xf numFmtId="166" fontId="7" fillId="10" borderId="4" xfId="2" applyNumberFormat="1" applyFont="1" applyFill="1" applyBorder="1" applyAlignment="1">
      <alignment horizontal="right" vertical="top"/>
    </xf>
    <xf numFmtId="166" fontId="7" fillId="10" borderId="37" xfId="2" applyNumberFormat="1" applyFont="1" applyFill="1" applyBorder="1" applyAlignment="1">
      <alignment horizontal="right" vertical="top"/>
    </xf>
    <xf numFmtId="0" fontId="16" fillId="11" borderId="35" xfId="0" applyFont="1" applyFill="1" applyBorder="1" applyAlignment="1">
      <alignment horizontal="center"/>
    </xf>
    <xf numFmtId="0" fontId="16" fillId="11" borderId="11" xfId="0" applyFont="1" applyFill="1" applyBorder="1" applyAlignment="1">
      <alignment horizontal="center"/>
    </xf>
    <xf numFmtId="0" fontId="7" fillId="0" borderId="47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42" xfId="0" applyFont="1" applyBorder="1" applyAlignment="1" applyProtection="1">
      <alignment horizontal="right"/>
      <protection locked="0"/>
    </xf>
    <xf numFmtId="0" fontId="7" fillId="0" borderId="49" xfId="0" applyFont="1" applyBorder="1" applyAlignment="1" applyProtection="1">
      <alignment horizontal="right"/>
      <protection locked="0"/>
    </xf>
    <xf numFmtId="0" fontId="7" fillId="0" borderId="30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60" xfId="0" applyFont="1" applyBorder="1" applyAlignment="1">
      <alignment horizontal="right"/>
    </xf>
    <xf numFmtId="0" fontId="7" fillId="0" borderId="49" xfId="0" applyFont="1" applyBorder="1" applyAlignment="1">
      <alignment horizontal="right"/>
    </xf>
    <xf numFmtId="0" fontId="7" fillId="7" borderId="24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wrapText="1"/>
    </xf>
    <xf numFmtId="0" fontId="0" fillId="0" borderId="64" xfId="0" applyBorder="1" applyAlignment="1">
      <alignment horizontal="center" wrapText="1"/>
    </xf>
  </cellXfs>
  <cellStyles count="5">
    <cellStyle name="Comma" xfId="2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1" builtinId="5"/>
  </cellStyles>
  <dxfs count="2">
    <dxf>
      <fill>
        <patternFill>
          <bgColor theme="2" tint="-9.9948118533890809E-2"/>
        </patternFill>
      </fill>
    </dxf>
    <dxf>
      <fill>
        <gradientFill degree="45">
          <stop position="0">
            <color rgb="FFC0000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FF99"/>
      <color rgb="FFFFFF66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0</xdr:row>
      <xdr:rowOff>260350</xdr:rowOff>
    </xdr:from>
    <xdr:to>
      <xdr:col>19</xdr:col>
      <xdr:colOff>154940</xdr:colOff>
      <xdr:row>36</xdr:row>
      <xdr:rowOff>115570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F996549A-F07F-721D-4B41-5A116153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3784560" y="260350"/>
          <a:ext cx="7040880" cy="9310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ain">
    <pageSetUpPr fitToPage="1"/>
  </sheetPr>
  <dimension ref="A1:O47"/>
  <sheetViews>
    <sheetView showGridLines="0" rightToLeft="1" tabSelected="1" zoomScaleNormal="100" workbookViewId="0">
      <selection activeCell="C15" sqref="C15"/>
    </sheetView>
  </sheetViews>
  <sheetFormatPr defaultColWidth="8.8984375" defaultRowHeight="15" x14ac:dyDescent="0.25"/>
  <cols>
    <col min="1" max="1" width="1.296875" style="55" customWidth="1"/>
    <col min="2" max="2" width="39.3984375" style="55" customWidth="1"/>
    <col min="3" max="3" width="25.69921875" style="55" customWidth="1"/>
    <col min="4" max="4" width="31.8984375" style="55" customWidth="1"/>
    <col min="5" max="5" width="14.8984375" style="55" customWidth="1"/>
    <col min="6" max="7" width="1.3984375" style="55" customWidth="1"/>
    <col min="8" max="8" width="5.796875" style="55" bestFit="1" customWidth="1"/>
    <col min="9" max="16384" width="8.8984375" style="55"/>
  </cols>
  <sheetData>
    <row r="1" spans="1:15" ht="31.5" customHeight="1" x14ac:dyDescent="0.3">
      <c r="A1" s="53"/>
      <c r="B1" s="169" t="s">
        <v>105</v>
      </c>
      <c r="C1" s="170"/>
      <c r="D1" s="170"/>
      <c r="E1" s="170"/>
      <c r="F1" s="54"/>
    </row>
    <row r="2" spans="1:15" ht="22.95" customHeight="1" thickBot="1" x14ac:dyDescent="0.3">
      <c r="A2" s="56"/>
      <c r="B2" s="160" t="s">
        <v>138</v>
      </c>
      <c r="C2" s="161"/>
      <c r="D2" s="161"/>
      <c r="E2" s="162"/>
      <c r="F2" s="57"/>
    </row>
    <row r="3" spans="1:15" ht="24.45" customHeight="1" thickBot="1" x14ac:dyDescent="0.35">
      <c r="A3" s="58"/>
      <c r="B3" s="59" t="s">
        <v>23</v>
      </c>
      <c r="C3" s="60">
        <v>66666666</v>
      </c>
      <c r="D3" s="171" t="s">
        <v>29</v>
      </c>
      <c r="E3" s="172"/>
      <c r="F3" s="57"/>
    </row>
    <row r="4" spans="1:15" ht="24" customHeight="1" thickBot="1" x14ac:dyDescent="0.35">
      <c r="A4" s="58"/>
      <c r="B4" s="61" t="s">
        <v>24</v>
      </c>
      <c r="C4" s="62" t="s">
        <v>129</v>
      </c>
      <c r="D4" s="173" t="s">
        <v>139</v>
      </c>
      <c r="E4" s="174"/>
      <c r="F4" s="57"/>
    </row>
    <row r="5" spans="1:15" ht="22.5" customHeight="1" thickBot="1" x14ac:dyDescent="0.3">
      <c r="A5" s="56"/>
      <c r="B5" s="160" t="s">
        <v>133</v>
      </c>
      <c r="C5" s="161"/>
      <c r="D5" s="161"/>
      <c r="E5" s="162"/>
      <c r="F5" s="57"/>
    </row>
    <row r="6" spans="1:15" s="65" customFormat="1" ht="27.45" customHeight="1" x14ac:dyDescent="0.25">
      <c r="A6" s="63"/>
      <c r="B6" s="111" t="s">
        <v>28</v>
      </c>
      <c r="C6" s="122" t="s">
        <v>89</v>
      </c>
      <c r="D6" s="175" t="s">
        <v>111</v>
      </c>
      <c r="E6" s="176"/>
      <c r="F6" s="64"/>
      <c r="K6" s="55"/>
      <c r="L6" s="55"/>
      <c r="M6" s="55"/>
      <c r="N6" s="55"/>
      <c r="O6" s="55"/>
    </row>
    <row r="7" spans="1:15" s="65" customFormat="1" ht="27" customHeight="1" x14ac:dyDescent="0.25">
      <c r="A7" s="66"/>
      <c r="B7" s="112" t="s">
        <v>91</v>
      </c>
      <c r="C7" s="123" t="s">
        <v>64</v>
      </c>
      <c r="D7" s="177" t="s">
        <v>130</v>
      </c>
      <c r="E7" s="178"/>
      <c r="F7" s="64"/>
      <c r="K7" s="55"/>
      <c r="L7" s="55"/>
      <c r="M7" s="55"/>
      <c r="N7" s="55"/>
      <c r="O7" s="55"/>
    </row>
    <row r="8" spans="1:15" ht="19.5" customHeight="1" x14ac:dyDescent="0.3">
      <c r="A8" s="67"/>
      <c r="B8" s="113" t="s">
        <v>25</v>
      </c>
      <c r="C8" s="136">
        <v>10</v>
      </c>
      <c r="D8" s="179" t="s">
        <v>39</v>
      </c>
      <c r="E8" s="180"/>
      <c r="F8" s="57"/>
    </row>
    <row r="9" spans="1:15" ht="21.45" customHeight="1" thickBot="1" x14ac:dyDescent="0.35">
      <c r="A9" s="68"/>
      <c r="B9" s="114" t="s">
        <v>92</v>
      </c>
      <c r="C9" s="62" t="s">
        <v>119</v>
      </c>
      <c r="D9" s="181" t="s">
        <v>145</v>
      </c>
      <c r="E9" s="182"/>
      <c r="F9" s="57"/>
    </row>
    <row r="10" spans="1:15" ht="24.45" customHeight="1" thickBot="1" x14ac:dyDescent="0.3">
      <c r="A10" s="56"/>
      <c r="B10" s="183" t="s">
        <v>104</v>
      </c>
      <c r="C10" s="184"/>
      <c r="D10" s="183" t="s">
        <v>102</v>
      </c>
      <c r="E10" s="184"/>
      <c r="F10" s="57"/>
    </row>
    <row r="11" spans="1:15" ht="22.05" customHeight="1" x14ac:dyDescent="0.3">
      <c r="A11" s="56"/>
      <c r="B11" s="117" t="s">
        <v>152</v>
      </c>
      <c r="C11" s="133">
        <v>2</v>
      </c>
      <c r="D11" s="69" t="s">
        <v>11</v>
      </c>
      <c r="E11" s="70">
        <f t="shared" ref="E11:E24" ca="1" si="0">INDEX(Rikuz,MATCH($D11,Rikuz_row,0),MATCH($C$6,Rikuz_col,0))</f>
        <v>4.5</v>
      </c>
      <c r="F11" s="57"/>
    </row>
    <row r="12" spans="1:15" ht="22.95" customHeight="1" x14ac:dyDescent="0.25">
      <c r="A12" s="56"/>
      <c r="B12" s="118" t="s">
        <v>146</v>
      </c>
      <c r="C12" s="134">
        <v>1</v>
      </c>
      <c r="D12" s="71" t="s">
        <v>22</v>
      </c>
      <c r="E12" s="72">
        <f t="shared" ca="1" si="0"/>
        <v>1790</v>
      </c>
      <c r="F12" s="57"/>
    </row>
    <row r="13" spans="1:15" ht="19.5" customHeight="1" x14ac:dyDescent="0.25">
      <c r="A13" s="56"/>
      <c r="B13" s="119" t="s">
        <v>35</v>
      </c>
      <c r="C13" s="134">
        <v>1</v>
      </c>
      <c r="D13" s="71" t="s">
        <v>0</v>
      </c>
      <c r="E13" s="73">
        <f t="shared" ca="1" si="0"/>
        <v>8055</v>
      </c>
      <c r="F13" s="57"/>
    </row>
    <row r="14" spans="1:15" s="65" customFormat="1" ht="30.6" thickBot="1" x14ac:dyDescent="0.3">
      <c r="A14" s="108"/>
      <c r="B14" s="120" t="s">
        <v>127</v>
      </c>
      <c r="C14" s="135">
        <v>1</v>
      </c>
      <c r="D14" s="109" t="s">
        <v>18</v>
      </c>
      <c r="E14" s="110">
        <f t="shared" ca="1" si="0"/>
        <v>0</v>
      </c>
      <c r="F14" s="57"/>
      <c r="G14" s="55"/>
    </row>
    <row r="15" spans="1:15" x14ac:dyDescent="0.25">
      <c r="A15" s="56"/>
      <c r="B15" s="117" t="s">
        <v>134</v>
      </c>
      <c r="C15" s="115">
        <v>1</v>
      </c>
      <c r="D15" s="74" t="s">
        <v>1</v>
      </c>
      <c r="E15" s="73">
        <f t="shared" ca="1" si="0"/>
        <v>1312.5</v>
      </c>
      <c r="F15" s="57"/>
    </row>
    <row r="16" spans="1:15" ht="30.6" thickBot="1" x14ac:dyDescent="0.3">
      <c r="A16" s="56"/>
      <c r="B16" s="121" t="s">
        <v>135</v>
      </c>
      <c r="C16" s="116">
        <v>1</v>
      </c>
      <c r="D16" s="75" t="s">
        <v>17</v>
      </c>
      <c r="E16" s="76">
        <f t="shared" ca="1" si="0"/>
        <v>9.9999999999999978E-2</v>
      </c>
      <c r="F16" s="57"/>
    </row>
    <row r="17" spans="1:6" ht="16.2" thickTop="1" x14ac:dyDescent="0.3">
      <c r="A17" s="56"/>
      <c r="B17" s="77" t="s">
        <v>140</v>
      </c>
      <c r="C17" s="78"/>
      <c r="D17" s="71" t="s">
        <v>16</v>
      </c>
      <c r="E17" s="72">
        <f t="shared" ca="1" si="0"/>
        <v>118.12499999999997</v>
      </c>
      <c r="F17" s="57"/>
    </row>
    <row r="18" spans="1:6" x14ac:dyDescent="0.25">
      <c r="A18" s="56"/>
      <c r="B18" s="163"/>
      <c r="C18" s="164"/>
      <c r="D18" s="71" t="s">
        <v>2</v>
      </c>
      <c r="E18" s="72">
        <f t="shared" ca="1" si="0"/>
        <v>270</v>
      </c>
      <c r="F18" s="57"/>
    </row>
    <row r="19" spans="1:6" ht="16.5" customHeight="1" x14ac:dyDescent="0.25">
      <c r="A19" s="56"/>
      <c r="B19" s="165"/>
      <c r="C19" s="166"/>
      <c r="D19" s="71" t="s">
        <v>3</v>
      </c>
      <c r="E19" s="76">
        <f t="shared" ca="1" si="0"/>
        <v>0.5</v>
      </c>
      <c r="F19" s="57"/>
    </row>
    <row r="20" spans="1:6" x14ac:dyDescent="0.25">
      <c r="A20" s="56"/>
      <c r="B20" s="167"/>
      <c r="C20" s="168"/>
      <c r="D20" s="71" t="s">
        <v>15</v>
      </c>
      <c r="E20" s="72">
        <f t="shared" ca="1" si="0"/>
        <v>135</v>
      </c>
      <c r="F20" s="57"/>
    </row>
    <row r="21" spans="1:6" ht="15.6" thickBot="1" x14ac:dyDescent="0.3">
      <c r="A21" s="56"/>
      <c r="B21" s="139" t="s">
        <v>132</v>
      </c>
      <c r="C21" s="140"/>
      <c r="D21" s="71" t="s">
        <v>14</v>
      </c>
      <c r="E21" s="73">
        <f t="shared" ca="1" si="0"/>
        <v>7801.875</v>
      </c>
      <c r="F21" s="57"/>
    </row>
    <row r="22" spans="1:6" ht="15.6" thickTop="1" x14ac:dyDescent="0.25">
      <c r="A22" s="56"/>
      <c r="B22" s="79" t="s">
        <v>128</v>
      </c>
      <c r="C22" s="80" t="str">
        <f>IF(VLOOKUP(C7,רשימה!$A:$E,3,0)&gt;רשימה!$N$2,"מאוחר","מוקדם")</f>
        <v>מאוחר</v>
      </c>
      <c r="D22" s="81" t="s">
        <v>110</v>
      </c>
      <c r="E22" s="73">
        <f t="shared" ca="1" si="0"/>
        <v>1000</v>
      </c>
      <c r="F22" s="57"/>
    </row>
    <row r="23" spans="1:6" ht="18" customHeight="1" x14ac:dyDescent="0.3">
      <c r="A23" s="56"/>
      <c r="B23" s="137" t="s">
        <v>103</v>
      </c>
      <c r="C23" s="138"/>
      <c r="D23" s="71" t="s">
        <v>142</v>
      </c>
      <c r="E23" s="132">
        <f t="shared" ca="1" si="0"/>
        <v>0.1</v>
      </c>
      <c r="F23" s="57"/>
    </row>
    <row r="24" spans="1:6" ht="21" customHeight="1" x14ac:dyDescent="0.25">
      <c r="A24" s="56"/>
      <c r="B24" s="82" t="s">
        <v>100</v>
      </c>
      <c r="C24" s="72" t="str">
        <f>IF(VLOOKUP(C7,רשימה!$A:$E,3,0)&gt;רשימה!$N$2,"לא","כן")</f>
        <v>לא</v>
      </c>
      <c r="D24" s="146" t="s">
        <v>36</v>
      </c>
      <c r="E24" s="148">
        <f t="shared" ca="1" si="0"/>
        <v>1100</v>
      </c>
      <c r="F24" s="57"/>
    </row>
    <row r="25" spans="1:6" ht="23.55" customHeight="1" thickBot="1" x14ac:dyDescent="0.3">
      <c r="A25" s="56"/>
      <c r="B25" s="83" t="s">
        <v>101</v>
      </c>
      <c r="C25" s="84" t="str">
        <f>IF(C24="כן","לא",IF(C9=רשימה!$G$4,"לא","כן"))</f>
        <v>כן</v>
      </c>
      <c r="D25" s="147"/>
      <c r="E25" s="149"/>
      <c r="F25" s="57"/>
    </row>
    <row r="26" spans="1:6" ht="16.2" thickBot="1" x14ac:dyDescent="0.35">
      <c r="A26" s="56"/>
      <c r="B26" s="150" t="s">
        <v>137</v>
      </c>
      <c r="C26" s="151"/>
      <c r="D26" s="85" t="s">
        <v>106</v>
      </c>
      <c r="E26" s="86" t="s">
        <v>108</v>
      </c>
      <c r="F26" s="57"/>
    </row>
    <row r="27" spans="1:6" ht="22.05" customHeight="1" x14ac:dyDescent="0.25">
      <c r="A27" s="56"/>
      <c r="B27" s="141">
        <f ca="1">((E11*C8)-C11)/(E11*C8)</f>
        <v>0.9555555555555556</v>
      </c>
      <c r="C27" s="144" t="s">
        <v>113</v>
      </c>
      <c r="D27" s="87" t="s">
        <v>121</v>
      </c>
      <c r="E27" s="88" t="s">
        <v>107</v>
      </c>
      <c r="F27" s="57"/>
    </row>
    <row r="28" spans="1:6" ht="22.5" customHeight="1" x14ac:dyDescent="0.25">
      <c r="A28" s="56"/>
      <c r="B28" s="142"/>
      <c r="C28" s="145"/>
      <c r="D28" s="89" t="s">
        <v>122</v>
      </c>
      <c r="E28" s="90">
        <v>6600000</v>
      </c>
      <c r="F28" s="57"/>
    </row>
    <row r="29" spans="1:6" ht="19.5" customHeight="1" thickBot="1" x14ac:dyDescent="0.3">
      <c r="A29" s="56"/>
      <c r="B29" s="153" t="s">
        <v>136</v>
      </c>
      <c r="C29" s="139"/>
      <c r="D29" s="139"/>
      <c r="E29" s="154"/>
      <c r="F29" s="57"/>
    </row>
    <row r="30" spans="1:6" ht="18.45" customHeight="1" thickTop="1" x14ac:dyDescent="0.3">
      <c r="A30" s="56"/>
      <c r="B30" s="91" t="s">
        <v>99</v>
      </c>
      <c r="C30" s="92">
        <f ca="1">E21*B27*C8*IF(C24="כן",1,0)</f>
        <v>0</v>
      </c>
      <c r="D30" s="155" t="s">
        <v>97</v>
      </c>
      <c r="E30" s="155"/>
      <c r="F30" s="57"/>
    </row>
    <row r="31" spans="1:6" ht="16.95" customHeight="1" x14ac:dyDescent="0.3">
      <c r="A31" s="56"/>
      <c r="B31" s="93" t="s">
        <v>98</v>
      </c>
      <c r="C31" s="94">
        <f ca="1">+IF(AND(C25="כן"),1,0)*E21*B27*C8*IF(C9=רשימה!$G$4,0,1)</f>
        <v>74551.25</v>
      </c>
      <c r="D31" s="143" t="s">
        <v>109</v>
      </c>
      <c r="E31" s="143"/>
      <c r="F31" s="57"/>
    </row>
    <row r="32" spans="1:6" ht="16.5" customHeight="1" x14ac:dyDescent="0.3">
      <c r="A32" s="56"/>
      <c r="B32" s="93" t="s">
        <v>30</v>
      </c>
      <c r="C32" s="94">
        <f ca="1">+(1-B27)*C8*E22*IF(AND(C9=רשימה!$G$4,C22="מאוחר",'טופס הגשה'!C14=0),0,1)</f>
        <v>444.444444444444</v>
      </c>
      <c r="D32" s="143" t="s">
        <v>31</v>
      </c>
      <c r="E32" s="143"/>
      <c r="F32" s="57"/>
    </row>
    <row r="33" spans="1:6" ht="16.5" customHeight="1" x14ac:dyDescent="0.3">
      <c r="A33" s="56"/>
      <c r="B33" s="93" t="s">
        <v>126</v>
      </c>
      <c r="C33" s="94">
        <f ca="1">+MAX(0,(C12-E23*C11)*E12)</f>
        <v>1432</v>
      </c>
      <c r="D33" s="143" t="s">
        <v>143</v>
      </c>
      <c r="E33" s="143"/>
      <c r="F33" s="57"/>
    </row>
    <row r="34" spans="1:6" ht="19.05" customHeight="1" x14ac:dyDescent="0.3">
      <c r="A34" s="56"/>
      <c r="B34" s="93" t="s">
        <v>93</v>
      </c>
      <c r="C34" s="94">
        <f ca="1">IF(OR(C6=רשימה!$J$2,C6=רשימה!$K$2),IF(C13&gt;0,(E12-E24)*IF(AND(C22="מאוחר",C9=רשימה!$G$4),MIN(C14,C13),C13),0),0)</f>
        <v>690</v>
      </c>
      <c r="D34" s="143" t="s">
        <v>144</v>
      </c>
      <c r="E34" s="143"/>
      <c r="F34" s="57"/>
    </row>
    <row r="35" spans="1:6" ht="21" customHeight="1" x14ac:dyDescent="0.3">
      <c r="A35" s="56"/>
      <c r="B35" s="40" t="s">
        <v>26</v>
      </c>
      <c r="C35" s="52">
        <f ca="1">+IF(C9=רשימה!$G$4,MIN(SUM(C30:C34),E28),SUM(C30:C34))</f>
        <v>77117.694444444438</v>
      </c>
      <c r="D35" s="50"/>
      <c r="E35" s="50"/>
      <c r="F35" s="57"/>
    </row>
    <row r="36" spans="1:6" ht="9.4499999999999993" customHeight="1" x14ac:dyDescent="0.25">
      <c r="A36" s="56"/>
      <c r="F36" s="57"/>
    </row>
    <row r="37" spans="1:6" ht="15.6" x14ac:dyDescent="0.3">
      <c r="A37" s="56"/>
      <c r="B37" s="95" t="s">
        <v>153</v>
      </c>
      <c r="C37" s="96"/>
      <c r="D37" s="97"/>
      <c r="E37" s="97"/>
      <c r="F37" s="57"/>
    </row>
    <row r="38" spans="1:6" x14ac:dyDescent="0.25">
      <c r="A38" s="56"/>
      <c r="B38" s="98" t="s">
        <v>95</v>
      </c>
      <c r="C38" s="98"/>
      <c r="D38" s="97"/>
      <c r="E38" s="97"/>
      <c r="F38" s="57"/>
    </row>
    <row r="39" spans="1:6" x14ac:dyDescent="0.25">
      <c r="A39" s="56"/>
      <c r="B39" s="55" t="s">
        <v>32</v>
      </c>
      <c r="D39" s="97"/>
      <c r="E39" s="97"/>
      <c r="F39" s="57"/>
    </row>
    <row r="40" spans="1:6" ht="15.6" thickBot="1" x14ac:dyDescent="0.3">
      <c r="A40" s="56"/>
      <c r="D40" s="99"/>
      <c r="E40" s="97"/>
      <c r="F40" s="57"/>
    </row>
    <row r="41" spans="1:6" ht="25.95" customHeight="1" thickBot="1" x14ac:dyDescent="0.3">
      <c r="A41" s="56"/>
      <c r="B41" s="100">
        <v>45292</v>
      </c>
      <c r="C41" s="101"/>
      <c r="D41" s="156"/>
      <c r="E41" s="157"/>
      <c r="F41" s="57"/>
    </row>
    <row r="42" spans="1:6" ht="15.6" thickBot="1" x14ac:dyDescent="0.3">
      <c r="A42" s="56"/>
      <c r="B42" s="102" t="s">
        <v>27</v>
      </c>
      <c r="C42" s="97"/>
      <c r="D42" s="158"/>
      <c r="E42" s="159"/>
      <c r="F42" s="57"/>
    </row>
    <row r="43" spans="1:6" ht="7.5" customHeight="1" x14ac:dyDescent="0.25">
      <c r="A43" s="56"/>
      <c r="F43" s="57"/>
    </row>
    <row r="44" spans="1:6" ht="15.6" x14ac:dyDescent="0.3">
      <c r="A44" s="56"/>
      <c r="B44" s="103" t="s">
        <v>112</v>
      </c>
      <c r="C44" s="103"/>
      <c r="D44" s="152" t="s">
        <v>131</v>
      </c>
      <c r="E44" s="152"/>
      <c r="F44" s="57"/>
    </row>
    <row r="45" spans="1:6" ht="15.6" x14ac:dyDescent="0.3">
      <c r="A45" s="56"/>
      <c r="B45" s="103" t="s">
        <v>94</v>
      </c>
      <c r="C45" s="103"/>
      <c r="D45" s="97"/>
      <c r="E45" s="97"/>
      <c r="F45" s="57"/>
    </row>
    <row r="46" spans="1:6" ht="7.95" customHeight="1" x14ac:dyDescent="0.25">
      <c r="A46" s="104"/>
      <c r="B46" s="105"/>
      <c r="C46" s="105"/>
      <c r="D46" s="105"/>
      <c r="E46" s="105"/>
      <c r="F46" s="106"/>
    </row>
    <row r="47" spans="1:6" ht="9" customHeight="1" x14ac:dyDescent="0.25">
      <c r="A47" s="107"/>
      <c r="B47" s="107"/>
      <c r="C47" s="107"/>
      <c r="D47" s="107"/>
      <c r="E47" s="107"/>
      <c r="F47" s="107"/>
    </row>
  </sheetData>
  <sheetProtection algorithmName="SHA-512" hashValue="CsN5nxZ2x4pz5hLJMORz2jAIZL7JehcoTtDUgV/O4PnJPd/G36rsLv4Ja2nzzJt0wDw9hUjAeCa9jxCEHr7avw==" saltValue="asWjCWp9U8M9Di9cRBu4Yg==" spinCount="100000" sheet="1" scenarios="1"/>
  <protectedRanges>
    <protectedRange sqref="D41" name="חתימה"/>
    <protectedRange sqref="C11:C14 C6:C9 B18 C3:C4 B41 C19:C20 B20 D41:E42" name="טווח1"/>
  </protectedRanges>
  <dataConsolidate/>
  <mergeCells count="27">
    <mergeCell ref="B5:E5"/>
    <mergeCell ref="B18:C20"/>
    <mergeCell ref="B1:E1"/>
    <mergeCell ref="D3:E3"/>
    <mergeCell ref="D4:E4"/>
    <mergeCell ref="D6:E6"/>
    <mergeCell ref="D7:E7"/>
    <mergeCell ref="D8:E8"/>
    <mergeCell ref="D9:E9"/>
    <mergeCell ref="B2:E2"/>
    <mergeCell ref="D10:E10"/>
    <mergeCell ref="B10:C10"/>
    <mergeCell ref="D34:E34"/>
    <mergeCell ref="D44:E44"/>
    <mergeCell ref="B29:E29"/>
    <mergeCell ref="D30:E30"/>
    <mergeCell ref="D31:E31"/>
    <mergeCell ref="D41:E42"/>
    <mergeCell ref="B23:C23"/>
    <mergeCell ref="B21:C21"/>
    <mergeCell ref="B27:B28"/>
    <mergeCell ref="D32:E32"/>
    <mergeCell ref="D33:E33"/>
    <mergeCell ref="C27:C28"/>
    <mergeCell ref="D24:D25"/>
    <mergeCell ref="E24:E25"/>
    <mergeCell ref="B26:C26"/>
  </mergeCells>
  <phoneticPr fontId="8" type="noConversion"/>
  <conditionalFormatting sqref="C7">
    <cfRule type="expression" dxfId="1" priority="9">
      <formula>OR(IFERROR(MATCH(C7,INDIRECT(C6),0),0)=0,AND($C$6&lt;&gt;"",$C$7=""))</formula>
    </cfRule>
  </conditionalFormatting>
  <dataValidations xWindow="509" yWindow="605" count="12">
    <dataValidation type="whole" operator="greaterThan" allowBlank="1" showInputMessage="1" showErrorMessage="1" sqref="D3" xr:uid="{8E142CE3-E5AD-496A-9AFA-D8BF73DFB920}">
      <formula1>0</formula1>
    </dataValidation>
    <dataValidation type="decimal" operator="greaterThan" allowBlank="1" showInputMessage="1" showErrorMessage="1" sqref="D8" xr:uid="{F1842733-ECC9-431E-9B36-741B5522944F}">
      <formula1>0</formula1>
    </dataValidation>
    <dataValidation type="decimal" allowBlank="1" showInputMessage="1" showErrorMessage="1" errorTitle="פחת עודף משיווק" error="יש להזין ערך גדול מ-0 וקטן א שווה לכמות טון ששווק_x000a_" sqref="C12" xr:uid="{B83714DA-B55F-4217-94D3-019CC08F1B29}">
      <formula1>0</formula1>
      <formula2>C11</formula2>
    </dataValidation>
    <dataValidation type="decimal" allowBlank="1" showErrorMessage="1" errorTitle="כמות קטיף מאוחר" error="יש להזין כמות בין 0 לכמות טון ששווק" sqref="C14" xr:uid="{C6E9A9DB-10A6-4BA8-98DC-0B45D461372E}">
      <formula1>0</formula1>
      <formula2>C11</formula2>
    </dataValidation>
    <dataValidation type="whole" operator="greaterThan" allowBlank="1" showInputMessage="1" showErrorMessage="1" promptTitle="חפ/תז" prompt="יש למלא ספרות בלבד" sqref="C3:D3" xr:uid="{028C96A5-3E0B-4A92-BE52-76E434CC76A9}">
      <formula1>0</formula1>
    </dataValidation>
    <dataValidation type="whole" allowBlank="1" showInputMessage="1" showErrorMessage="1" promptTitle="מספר הדונמים" prompt="ידש למלא את מספר הדונמים לפי דיווחים לקנט או לפי הדיווח למס הכנסה על בסיס טופס 1220 לשנת הדיווח האחרונה" sqref="D8" xr:uid="{8B35C626-13A4-4F2B-BBB3-E2564498E23C}">
      <formula1>0</formula1>
      <formula2>99999</formula2>
    </dataValidation>
    <dataValidation type="list" allowBlank="1" showInputMessage="1" showErrorMessage="1" sqref="C7" xr:uid="{78AF650D-34B6-4DDD-907A-C476442363C8}">
      <formula1>INDIRECT($C$6)</formula1>
    </dataValidation>
    <dataValidation type="date" errorStyle="information" operator="greaterThan" allowBlank="1" showInputMessage="1" showErrorMessage="1" errorTitle="תאריך למילוי" error="יש למלא תאריך נכון" promptTitle="תאריך" prompt="יש מלא תאריך בפורמט לדוגמא 01/01/2024" sqref="B41" xr:uid="{25941F5C-4BC6-4033-A5D7-462F3F4D7165}">
      <formula1>45395</formula1>
    </dataValidation>
    <dataValidation type="whole" allowBlank="1" showInputMessage="1" showErrorMessage="1" errorTitle="היקף טון מדווח" error="אין למלא היקף תוצרת שגדול מסך הדונמים המדווח כפול תפוקה נורמטיבית לטון" promptTitle="שיווק תוצרת" prompt="יש למלא את סך התוצרת המשווקת בחלקות שניזוקו ולשמור אסמכתאות " sqref="C11" xr:uid="{A71DE253-4638-462A-9B05-3E8968FBA082}">
      <formula1>0</formula1>
      <formula2>E11*C8</formula2>
    </dataValidation>
    <dataValidation allowBlank="1" showInputMessage="1" showErrorMessage="1" promptTitle="מיספור טפסים" prompt="יש להזין את מספר הטופס במקרה שיש יותר מטופס אחד לגידול - 1,2,3 וכן הלאה. בתא שלאחר מכן יש להזין את מספר הטפסים הכולל כדי שלאנשי מס רכוש יהיה את המידע האם זו התביעה במלואה_x000a_" sqref="C15" xr:uid="{E03156BA-CC21-43AF-8917-15D1B5AB8687}"/>
    <dataValidation type="whole" operator="greaterThanOrEqual" allowBlank="1" showInputMessage="1" showErrorMessage="1" errorTitle="מספר נמוך ממספר הטופס" error="יש להזים מספר גדול או שווה למס' הטופס הנוכחי" sqref="C16" xr:uid="{A88214A2-D3C7-43E4-85D3-06629190F963}">
      <formula1>C15</formula1>
    </dataValidation>
    <dataValidation type="decimal" allowBlank="1" showInputMessage="1" showErrorMessage="1" errorTitle="מספר הדונמים" promptTitle="מספר הדונמים" prompt="ידש למלא את מספר הדונמים לפי דיווחים לקנט או לפי הדיווח למס הכנסה על בסיס טופס 1220 לשנת הדיווח האחרונה" sqref="C8" xr:uid="{AA5EF411-C356-47B2-9021-B2FF589132A7}">
      <formula1>0</formula1>
      <formula2>99999</formula2>
    </dataValidation>
  </dataValidations>
  <pageMargins left="0.70866141732283472" right="0.70866141732283472" top="0.74803149606299213" bottom="0.74803149606299213" header="0.31496062992125984" footer="0.31496062992125984"/>
  <pageSetup scale="7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F468D48D-F25A-4D7A-99A1-8C4C2A805DA7}">
            <xm:f>AND($C$6&lt;&gt;רשימה!$J$2,$C$6&lt;&gt;רשימה!$K$2)</xm:f>
            <x14:dxf>
              <fill>
                <patternFill>
                  <bgColor theme="2" tint="-9.9948118533890809E-2"/>
                </patternFill>
              </fill>
            </x14:dxf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09" yWindow="605" count="3">
        <x14:dataValidation type="list" allowBlank="1" showErrorMessage="1" errorTitle="גידול" error="יש לבחור גידול מהרשימה בלבד" xr:uid="{9ED6385D-4069-4155-BD05-D445C60389BF}">
          <x14:formula1>
            <xm:f>רשימה!$I$2:$L$2</xm:f>
          </x14:formula1>
          <xm:sqref>C6</xm:sqref>
        </x14:dataValidation>
        <x14:dataValidation type="list" allowBlank="1" showInputMessage="1" showErrorMessage="1" xr:uid="{C50A9715-19A5-4391-99A3-9BC80E65FF23}">
          <x14:formula1>
            <xm:f>רשימה!$G$3:$G$5</xm:f>
          </x14:formula1>
          <xm:sqref>C9</xm:sqref>
        </x14:dataValidation>
        <x14:dataValidation type="decimal" allowBlank="1" showInputMessage="1" showErrorMessage="1" errorTitle="ערך שגוי" error="ערך לזן מאוחר במיקום 7-20 ק&quot;מ מוגבל לכמות קטיף זן מאוחר._x000a_בכל מקרה, כמות שיווק לתעשייה לא תעלה על סך טון ששווק." xr:uid="{755A9BD7-8CF2-4FF1-B3D5-5EA8DA3EE341}">
          <x14:formula1>
            <xm:f>0</xm:f>
          </x14:formula1>
          <x14:formula2>
            <xm:f>IF(OR(C6=רשימה!$J$2,C6=רשימה!$K$2),IF(AND(C9=רשימה!$G$4,C22="מאוחר"),C14,C11),0)</xm:f>
          </x14:formula2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8735-60FD-422F-B565-2BA94D964851}">
  <sheetPr codeName="גיליון2"/>
  <dimension ref="B1:I28"/>
  <sheetViews>
    <sheetView showGridLines="0" rightToLeft="1" zoomScaleNormal="100" workbookViewId="0">
      <selection activeCell="B1" sqref="B1:H23"/>
    </sheetView>
  </sheetViews>
  <sheetFormatPr defaultRowHeight="13.8" x14ac:dyDescent="0.25"/>
  <cols>
    <col min="1" max="1" width="3" customWidth="1"/>
    <col min="2" max="2" width="16.69921875" customWidth="1"/>
    <col min="3" max="3" width="15.19921875" customWidth="1"/>
    <col min="4" max="4" width="7.3984375" customWidth="1"/>
    <col min="5" max="8" width="10.69921875" customWidth="1"/>
  </cols>
  <sheetData>
    <row r="1" spans="2:9" ht="25.05" customHeight="1" x14ac:dyDescent="0.3">
      <c r="B1" s="42" t="s">
        <v>117</v>
      </c>
      <c r="C1" s="42"/>
      <c r="D1" s="42"/>
      <c r="E1" s="42"/>
      <c r="F1" s="42"/>
      <c r="G1" s="42"/>
      <c r="H1" s="42"/>
    </row>
    <row r="2" spans="2:9" ht="60" customHeight="1" x14ac:dyDescent="0.25">
      <c r="B2" s="43" t="s">
        <v>118</v>
      </c>
      <c r="C2" s="43" t="s">
        <v>28</v>
      </c>
      <c r="D2" s="43" t="s">
        <v>114</v>
      </c>
      <c r="E2" s="43" t="s">
        <v>116</v>
      </c>
      <c r="F2" s="43" t="s">
        <v>125</v>
      </c>
      <c r="G2" s="43" t="s">
        <v>147</v>
      </c>
      <c r="H2" s="43" t="s">
        <v>150</v>
      </c>
      <c r="I2" s="3"/>
    </row>
    <row r="3" spans="2:9" ht="14.4" x14ac:dyDescent="0.3">
      <c r="B3" s="31" t="s">
        <v>124</v>
      </c>
      <c r="C3" s="8" t="str">
        <f>+'טופס הגשה'!$C$6</f>
        <v>תפוזים</v>
      </c>
      <c r="D3" s="31">
        <v>10</v>
      </c>
      <c r="E3" s="9">
        <f ca="1">IF(D3="","",'טופס הגשה'!$E$11*D3)</f>
        <v>45</v>
      </c>
      <c r="F3" s="44">
        <v>50</v>
      </c>
      <c r="G3" s="44">
        <v>20</v>
      </c>
      <c r="H3" s="49">
        <f ca="1">IF(D3="","",MAX(0,D3/$D$23*(G3/E3-'טופס הגשה'!$E$23)))</f>
        <v>3.82716049382716E-2</v>
      </c>
    </row>
    <row r="4" spans="2:9" ht="14.4" x14ac:dyDescent="0.3">
      <c r="B4" s="31">
        <v>2</v>
      </c>
      <c r="C4" s="8" t="str">
        <f>+'טופס הגשה'!$C$6</f>
        <v>תפוזים</v>
      </c>
      <c r="D4" s="31">
        <v>20</v>
      </c>
      <c r="E4" s="9">
        <f ca="1">IF(D4="","",'טופס הגשה'!$E$11*D4)</f>
        <v>90</v>
      </c>
      <c r="F4" s="44">
        <v>50</v>
      </c>
      <c r="G4" s="44">
        <v>88</v>
      </c>
      <c r="H4" s="49">
        <f ca="1">IF(D4="","",MAX(0,D4/$D$23*(G4/E4-'טופס הגשה'!$E$23)))</f>
        <v>0.19506172839506172</v>
      </c>
    </row>
    <row r="5" spans="2:9" ht="14.4" x14ac:dyDescent="0.3">
      <c r="B5" s="31">
        <v>3</v>
      </c>
      <c r="C5" s="8" t="str">
        <f>+'טופס הגשה'!$C$6</f>
        <v>תפוזים</v>
      </c>
      <c r="D5" s="31">
        <v>25</v>
      </c>
      <c r="E5" s="9">
        <f ca="1">IF(D5="","",'טופס הגשה'!$E$11*D5)</f>
        <v>112.5</v>
      </c>
      <c r="F5" s="44">
        <v>60</v>
      </c>
      <c r="G5" s="44"/>
      <c r="H5" s="49">
        <f ca="1">IF(D5="","",MAX(0,D5/$D$23*(G5/E5-'טופס הגשה'!$E$23)))</f>
        <v>0</v>
      </c>
    </row>
    <row r="6" spans="2:9" ht="14.4" x14ac:dyDescent="0.3">
      <c r="B6" s="31">
        <v>4</v>
      </c>
      <c r="C6" s="8" t="str">
        <f>+'טופס הגשה'!$C$6</f>
        <v>תפוזים</v>
      </c>
      <c r="D6" s="31">
        <v>35</v>
      </c>
      <c r="E6" s="9">
        <f ca="1">IF(D6="","",'טופס הגשה'!$E$11*D6)</f>
        <v>157.5</v>
      </c>
      <c r="F6" s="44">
        <v>60</v>
      </c>
      <c r="G6" s="44"/>
      <c r="H6" s="49">
        <f ca="1">IF(D6="","",MAX(0,D6/$D$23*(G6/E6-'טופס הגשה'!$E$23)))</f>
        <v>0</v>
      </c>
    </row>
    <row r="7" spans="2:9" ht="14.4" x14ac:dyDescent="0.3">
      <c r="B7" s="31">
        <v>5</v>
      </c>
      <c r="C7" s="8" t="str">
        <f>+'טופס הגשה'!$C$6</f>
        <v>תפוזים</v>
      </c>
      <c r="D7" s="31"/>
      <c r="E7" s="9" t="str">
        <f>IF(D7="","",'טופס הגשה'!$E$11*D7)</f>
        <v/>
      </c>
      <c r="F7" s="44"/>
      <c r="G7" s="44"/>
      <c r="H7" s="49" t="str">
        <f>IF(D7="","",MAX(0,D7/$D$23*(G7/E7-'טופס הגשה'!$E$23)))</f>
        <v/>
      </c>
    </row>
    <row r="8" spans="2:9" ht="14.4" x14ac:dyDescent="0.3">
      <c r="B8" s="31">
        <v>6</v>
      </c>
      <c r="C8" s="8" t="str">
        <f>+'טופס הגשה'!$C$6</f>
        <v>תפוזים</v>
      </c>
      <c r="D8" s="31"/>
      <c r="E8" s="9" t="str">
        <f>IF(D8="","",'טופס הגשה'!$E$11*D8)</f>
        <v/>
      </c>
      <c r="F8" s="44"/>
      <c r="G8" s="44"/>
      <c r="H8" s="49" t="str">
        <f>IF(D8="","",MAX(0,D8/$D$23*(G8/E8-'טופס הגשה'!$E$23)))</f>
        <v/>
      </c>
    </row>
    <row r="9" spans="2:9" ht="14.4" x14ac:dyDescent="0.3">
      <c r="B9" s="31">
        <v>7</v>
      </c>
      <c r="C9" s="8" t="str">
        <f>+'טופס הגשה'!$C$6</f>
        <v>תפוזים</v>
      </c>
      <c r="D9" s="31"/>
      <c r="E9" s="9" t="str">
        <f>IF(D9="","",'טופס הגשה'!$E$11*D9)</f>
        <v/>
      </c>
      <c r="F9" s="44"/>
      <c r="G9" s="44"/>
      <c r="H9" s="49" t="str">
        <f>IF(D9="","",MAX(0,D9/$D$23*(G9/E9-'טופס הגשה'!$E$23)))</f>
        <v/>
      </c>
    </row>
    <row r="10" spans="2:9" ht="14.4" x14ac:dyDescent="0.3">
      <c r="B10" s="31">
        <v>8</v>
      </c>
      <c r="C10" s="8" t="str">
        <f>+'טופס הגשה'!$C$6</f>
        <v>תפוזים</v>
      </c>
      <c r="D10" s="31"/>
      <c r="E10" s="9" t="str">
        <f>IF(D10="","",'טופס הגשה'!$E$11*D10)</f>
        <v/>
      </c>
      <c r="F10" s="44"/>
      <c r="G10" s="44"/>
      <c r="H10" s="49" t="str">
        <f>IF(D10="","",MAX(0,D10/$D$23*(G10/E10-'טופס הגשה'!$E$23)))</f>
        <v/>
      </c>
    </row>
    <row r="11" spans="2:9" ht="14.4" x14ac:dyDescent="0.3">
      <c r="B11" s="31">
        <v>9</v>
      </c>
      <c r="C11" s="8" t="str">
        <f>+'טופס הגשה'!$C$6</f>
        <v>תפוזים</v>
      </c>
      <c r="D11" s="31"/>
      <c r="E11" s="9" t="str">
        <f>IF(D11="","",'טופס הגשה'!$E$11*D11)</f>
        <v/>
      </c>
      <c r="F11" s="44"/>
      <c r="G11" s="44"/>
      <c r="H11" s="49" t="str">
        <f>IF(D11="","",MAX(0,D11/$D$23*(G11/E11-'טופס הגשה'!$E$23)))</f>
        <v/>
      </c>
    </row>
    <row r="12" spans="2:9" ht="14.4" x14ac:dyDescent="0.3">
      <c r="B12" s="31">
        <v>10</v>
      </c>
      <c r="C12" s="8" t="str">
        <f>+'טופס הגשה'!$C$6</f>
        <v>תפוזים</v>
      </c>
      <c r="D12" s="31"/>
      <c r="E12" s="9" t="str">
        <f>IF(D12="","",'טופס הגשה'!$E$11*D12)</f>
        <v/>
      </c>
      <c r="F12" s="44"/>
      <c r="G12" s="44"/>
      <c r="H12" s="49" t="str">
        <f>IF(D12="","",MAX(0,D12/$D$23*(G12/E12-'טופס הגשה'!$E$23)))</f>
        <v/>
      </c>
    </row>
    <row r="13" spans="2:9" ht="14.4" x14ac:dyDescent="0.3">
      <c r="B13" s="31">
        <v>11</v>
      </c>
      <c r="C13" s="8" t="str">
        <f>+'טופס הגשה'!$C$6</f>
        <v>תפוזים</v>
      </c>
      <c r="D13" s="31"/>
      <c r="E13" s="9" t="str">
        <f>IF(D13="","",'טופס הגשה'!$E$11*D13)</f>
        <v/>
      </c>
      <c r="F13" s="44"/>
      <c r="G13" s="44"/>
      <c r="H13" s="49" t="str">
        <f>IF(D13="","",MAX(0,D13/$D$23*(G13/E13-'טופס הגשה'!$E$23)))</f>
        <v/>
      </c>
    </row>
    <row r="14" spans="2:9" ht="14.4" x14ac:dyDescent="0.3">
      <c r="B14" s="31">
        <v>12</v>
      </c>
      <c r="C14" s="8" t="str">
        <f>+'טופס הגשה'!$C$6</f>
        <v>תפוזים</v>
      </c>
      <c r="D14" s="31"/>
      <c r="E14" s="9" t="str">
        <f>IF(D14="","",'טופס הגשה'!$E$11*D14)</f>
        <v/>
      </c>
      <c r="F14" s="44"/>
      <c r="G14" s="44"/>
      <c r="H14" s="49" t="str">
        <f>IF(D14="","",MAX(0,D14/$D$23*(G14/E14-'טופס הגשה'!$E$23)))</f>
        <v/>
      </c>
    </row>
    <row r="15" spans="2:9" ht="14.4" x14ac:dyDescent="0.3">
      <c r="B15" s="31">
        <v>13</v>
      </c>
      <c r="C15" s="8" t="str">
        <f>+'טופס הגשה'!$C$6</f>
        <v>תפוזים</v>
      </c>
      <c r="D15" s="31"/>
      <c r="E15" s="9" t="str">
        <f>IF(D15="","",'טופס הגשה'!$E$11*D15)</f>
        <v/>
      </c>
      <c r="F15" s="44"/>
      <c r="G15" s="44"/>
      <c r="H15" s="49" t="str">
        <f>IF(D15="","",MAX(0,D15/$D$23*(G15/E15-'טופס הגשה'!$E$23)))</f>
        <v/>
      </c>
    </row>
    <row r="16" spans="2:9" ht="14.4" x14ac:dyDescent="0.3">
      <c r="B16" s="31">
        <v>14</v>
      </c>
      <c r="C16" s="8" t="str">
        <f>+'טופס הגשה'!$C$6</f>
        <v>תפוזים</v>
      </c>
      <c r="D16" s="31"/>
      <c r="E16" s="9" t="str">
        <f>IF(D16="","",'טופס הגשה'!$E$11*D16)</f>
        <v/>
      </c>
      <c r="F16" s="44"/>
      <c r="G16" s="44"/>
      <c r="H16" s="49" t="str">
        <f>IF(D16="","",MAX(0,D16/$D$23*(G16/E16-'טופס הגשה'!$E$23)))</f>
        <v/>
      </c>
    </row>
    <row r="17" spans="2:8" ht="14.4" x14ac:dyDescent="0.3">
      <c r="B17" s="31">
        <v>15</v>
      </c>
      <c r="C17" s="8" t="str">
        <f>+'טופס הגשה'!$C$6</f>
        <v>תפוזים</v>
      </c>
      <c r="D17" s="31"/>
      <c r="E17" s="9" t="str">
        <f>IF(D17="","",'טופס הגשה'!$E$11*D17)</f>
        <v/>
      </c>
      <c r="F17" s="44"/>
      <c r="G17" s="44"/>
      <c r="H17" s="49" t="str">
        <f>IF(D17="","",MAX(0,D17/$D$23*(G17/E17-'טופס הגשה'!$E$23)))</f>
        <v/>
      </c>
    </row>
    <row r="18" spans="2:8" ht="14.4" x14ac:dyDescent="0.3">
      <c r="B18" s="31">
        <v>16</v>
      </c>
      <c r="C18" s="8" t="str">
        <f>+'טופס הגשה'!$C$6</f>
        <v>תפוזים</v>
      </c>
      <c r="D18" s="31"/>
      <c r="E18" s="9" t="str">
        <f>IF(D18="","",'טופס הגשה'!$E$11*D18)</f>
        <v/>
      </c>
      <c r="F18" s="44"/>
      <c r="G18" s="44"/>
      <c r="H18" s="49" t="str">
        <f>IF(D18="","",MAX(0,D18/$D$23*(G18/E18-'טופס הגשה'!$E$23)))</f>
        <v/>
      </c>
    </row>
    <row r="19" spans="2:8" ht="14.4" x14ac:dyDescent="0.3">
      <c r="B19" s="31">
        <v>17</v>
      </c>
      <c r="C19" s="8" t="str">
        <f>+'טופס הגשה'!$C$6</f>
        <v>תפוזים</v>
      </c>
      <c r="D19" s="31"/>
      <c r="E19" s="9" t="str">
        <f>IF(D19="","",'טופס הגשה'!$E$11*D19)</f>
        <v/>
      </c>
      <c r="F19" s="44"/>
      <c r="G19" s="44"/>
      <c r="H19" s="49" t="str">
        <f>IF(D19="","",MAX(0,D19/$D$23*(G19/E19-'טופס הגשה'!$E$23)))</f>
        <v/>
      </c>
    </row>
    <row r="20" spans="2:8" ht="14.4" x14ac:dyDescent="0.3">
      <c r="B20" s="31">
        <v>18</v>
      </c>
      <c r="C20" s="8" t="str">
        <f>+'טופס הגשה'!$C$6</f>
        <v>תפוזים</v>
      </c>
      <c r="D20" s="31"/>
      <c r="E20" s="9" t="str">
        <f>IF(D20="","",'טופס הגשה'!$E$11*D20)</f>
        <v/>
      </c>
      <c r="F20" s="44"/>
      <c r="G20" s="44"/>
      <c r="H20" s="49" t="str">
        <f>IF(D20="","",MAX(0,D20/$D$23*(G20/E20-'טופס הגשה'!$E$23)))</f>
        <v/>
      </c>
    </row>
    <row r="21" spans="2:8" ht="14.4" x14ac:dyDescent="0.3">
      <c r="B21" s="31">
        <v>19</v>
      </c>
      <c r="C21" s="8" t="str">
        <f>+'טופס הגשה'!$C$6</f>
        <v>תפוזים</v>
      </c>
      <c r="D21" s="31"/>
      <c r="E21" s="9" t="str">
        <f>IF(D21="","",'טופס הגשה'!$E$11*D21)</f>
        <v/>
      </c>
      <c r="F21" s="44"/>
      <c r="G21" s="44"/>
      <c r="H21" s="49" t="str">
        <f>IF(D21="","",MAX(0,D21/$D$23*(G21/E21-'טופס הגשה'!$E$23)))</f>
        <v/>
      </c>
    </row>
    <row r="22" spans="2:8" ht="14.4" x14ac:dyDescent="0.3">
      <c r="B22" s="31">
        <v>20</v>
      </c>
      <c r="C22" s="8" t="str">
        <f>+'טופס הגשה'!$C$6</f>
        <v>תפוזים</v>
      </c>
      <c r="D22" s="31"/>
      <c r="E22" s="9" t="str">
        <f>IF(D22="","",'טופס הגשה'!$E$11*D22)</f>
        <v/>
      </c>
      <c r="F22" s="130"/>
      <c r="G22" s="130"/>
      <c r="H22" s="126" t="str">
        <f>IF(D22="","",MAX(0,D22/$D$23*(G22/E22-'טופס הגשה'!$E$23)))</f>
        <v/>
      </c>
    </row>
    <row r="23" spans="2:8" ht="25.5" customHeight="1" thickBot="1" x14ac:dyDescent="0.3">
      <c r="B23" s="41" t="s">
        <v>115</v>
      </c>
      <c r="C23" s="41"/>
      <c r="D23" s="41">
        <f>SUM(D3:D22)</f>
        <v>90</v>
      </c>
      <c r="E23" s="41">
        <f ca="1">SUM(E3:E22)</f>
        <v>405</v>
      </c>
      <c r="F23" s="131">
        <f>SUM(F3:F22)</f>
        <v>220</v>
      </c>
      <c r="G23" s="131">
        <f>SUM(G3:G22)</f>
        <v>108</v>
      </c>
      <c r="H23" s="127">
        <f ca="1">SUM(H3:H22)</f>
        <v>0.23333333333333334</v>
      </c>
    </row>
    <row r="24" spans="2:8" ht="15" customHeight="1" thickTop="1" x14ac:dyDescent="0.25">
      <c r="C24" s="124"/>
      <c r="F24" s="185" t="s">
        <v>149</v>
      </c>
      <c r="G24" s="185" t="s">
        <v>148</v>
      </c>
      <c r="H24" s="188" t="s">
        <v>151</v>
      </c>
    </row>
    <row r="25" spans="2:8" x14ac:dyDescent="0.25">
      <c r="C25" s="125"/>
      <c r="F25" s="186"/>
      <c r="G25" s="186"/>
      <c r="H25" s="189"/>
    </row>
    <row r="26" spans="2:8" x14ac:dyDescent="0.25">
      <c r="B26" s="125"/>
      <c r="C26" s="125"/>
      <c r="F26" s="186"/>
      <c r="G26" s="186"/>
      <c r="H26" s="189"/>
    </row>
    <row r="27" spans="2:8" x14ac:dyDescent="0.25">
      <c r="F27" s="186"/>
      <c r="G27" s="186"/>
      <c r="H27" s="128"/>
    </row>
    <row r="28" spans="2:8" x14ac:dyDescent="0.25">
      <c r="F28" s="187"/>
      <c r="G28" s="187"/>
      <c r="H28" s="129"/>
    </row>
  </sheetData>
  <protectedRanges>
    <protectedRange sqref="B3:B22 D3:D22 F3:G22" name="טווח1"/>
  </protectedRanges>
  <mergeCells count="3">
    <mergeCell ref="F24:F28"/>
    <mergeCell ref="G24:G28"/>
    <mergeCell ref="H24:H26"/>
  </mergeCells>
  <dataValidations count="4">
    <dataValidation type="decimal" allowBlank="1" showInputMessage="1" showErrorMessage="1" errorTitle="טון מעל המותר" error="אין להזין טון מעל התפוקה הנורמטיבית לחלקה_x000a_" promptTitle="טון ששווק" prompt="יש להזין את הטון ששווק בפועל לכל חלקה" sqref="F4:F22" xr:uid="{10494640-0776-445A-86B8-CBD25793F159}">
      <formula1>0</formula1>
      <formula2>ADDRESS(ROW(),COLUMN()-1)</formula2>
    </dataValidation>
    <dataValidation type="decimal" operator="greaterThan" allowBlank="1" showInputMessage="1" showErrorMessage="1" sqref="D3:D22" xr:uid="{51777AAF-F0A9-4EB1-98DF-FD4F8E469282}">
      <formula1>0</formula1>
    </dataValidation>
    <dataValidation type="decimal" allowBlank="1" showInputMessage="1" showErrorMessage="1" errorTitle="טון מעל המותר" error="אין להזין טון מעל התפוקה הנורמטיבית לחלקה_x000a_" promptTitle="טון ששווק" prompt="יש להזין את הטון ששווק בפועל לכל חלקה" sqref="F3" xr:uid="{F678386A-96B1-42A0-ABC8-486B6D894BE9}">
      <formula1>0</formula1>
      <formula2>INDIRECT(ADDRESS(ROW(),COLUMN()-1))</formula2>
    </dataValidation>
    <dataValidation type="decimal" allowBlank="1" showErrorMessage="1" errorTitle="כמות פחת שגויה" error="יש להזין פחת נמוך או שווה לסך תפוקה נורמטיבית לחלקה" sqref="G3:G22" xr:uid="{F7BE850F-BD08-478A-9747-FDE5F25EB9FE}">
      <formula1>0</formula1>
      <formula2>INDIRECT(ADDRESS(ROW(),COLUMN()-2))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3"/>
  <dimension ref="A1:N40"/>
  <sheetViews>
    <sheetView showGridLines="0" rightToLeft="1" workbookViewId="0">
      <selection sqref="A1:E40"/>
    </sheetView>
  </sheetViews>
  <sheetFormatPr defaultRowHeight="13.8" x14ac:dyDescent="0.25"/>
  <cols>
    <col min="1" max="1" width="25.19921875" style="4" customWidth="1"/>
    <col min="2" max="2" width="12.3984375" customWidth="1"/>
    <col min="3" max="3" width="14.69921875" customWidth="1"/>
    <col min="4" max="4" width="13" customWidth="1"/>
    <col min="5" max="5" width="10.796875" customWidth="1"/>
    <col min="6" max="6" width="4.3984375" customWidth="1"/>
    <col min="7" max="7" width="10.796875" style="4" bestFit="1" customWidth="1"/>
    <col min="8" max="8" width="3.19921875" customWidth="1"/>
    <col min="9" max="9" width="14.796875" customWidth="1"/>
    <col min="10" max="10" width="22.296875" customWidth="1"/>
    <col min="11" max="11" width="18.8984375" customWidth="1"/>
    <col min="12" max="12" width="24.59765625" customWidth="1"/>
    <col min="13" max="13" width="3.09765625" customWidth="1"/>
    <col min="14" max="14" width="17.69921875" bestFit="1" customWidth="1"/>
  </cols>
  <sheetData>
    <row r="1" spans="1:14" ht="33" customHeight="1" x14ac:dyDescent="0.25">
      <c r="A1" s="37" t="s">
        <v>91</v>
      </c>
      <c r="B1" s="38" t="s">
        <v>42</v>
      </c>
      <c r="C1" s="38" t="s">
        <v>43</v>
      </c>
      <c r="D1" s="38" t="s">
        <v>85</v>
      </c>
      <c r="E1" s="38" t="s">
        <v>84</v>
      </c>
      <c r="N1" t="s">
        <v>123</v>
      </c>
    </row>
    <row r="2" spans="1:14" ht="27.6" customHeight="1" x14ac:dyDescent="0.25">
      <c r="A2" s="33" t="s">
        <v>83</v>
      </c>
      <c r="B2" s="34">
        <v>15.09</v>
      </c>
      <c r="C2" s="35">
        <v>45443</v>
      </c>
      <c r="D2" s="35" t="s">
        <v>86</v>
      </c>
      <c r="E2" s="36" t="s">
        <v>41</v>
      </c>
      <c r="G2" s="45" t="s">
        <v>96</v>
      </c>
      <c r="I2" s="29" t="s">
        <v>38</v>
      </c>
      <c r="J2" s="30" t="s">
        <v>90</v>
      </c>
      <c r="K2" s="29" t="s">
        <v>89</v>
      </c>
      <c r="L2" s="29" t="s">
        <v>37</v>
      </c>
      <c r="N2" s="48">
        <v>45322</v>
      </c>
    </row>
    <row r="3" spans="1:14" x14ac:dyDescent="0.25">
      <c r="A3" s="33" t="s">
        <v>80</v>
      </c>
      <c r="B3" s="34" t="s">
        <v>81</v>
      </c>
      <c r="C3" s="35">
        <v>45412</v>
      </c>
      <c r="D3" s="35" t="s">
        <v>86</v>
      </c>
      <c r="E3" s="36" t="s">
        <v>41</v>
      </c>
      <c r="G3" s="46" t="s">
        <v>119</v>
      </c>
      <c r="I3" s="26" t="s">
        <v>67</v>
      </c>
      <c r="J3" s="26" t="s">
        <v>83</v>
      </c>
      <c r="K3" s="32" t="s">
        <v>63</v>
      </c>
      <c r="L3" s="32" t="s">
        <v>44</v>
      </c>
    </row>
    <row r="4" spans="1:14" x14ac:dyDescent="0.25">
      <c r="A4" s="33" t="s">
        <v>62</v>
      </c>
      <c r="B4" s="34">
        <v>1.1000000000000001</v>
      </c>
      <c r="C4" s="35">
        <v>45337</v>
      </c>
      <c r="D4" s="35" t="s">
        <v>86</v>
      </c>
      <c r="E4" s="36" t="s">
        <v>41</v>
      </c>
      <c r="G4" s="47" t="s">
        <v>122</v>
      </c>
      <c r="I4" s="27" t="s">
        <v>48</v>
      </c>
      <c r="J4" s="26" t="s">
        <v>80</v>
      </c>
      <c r="K4" s="32" t="s">
        <v>66</v>
      </c>
      <c r="L4" s="32" t="s">
        <v>46</v>
      </c>
    </row>
    <row r="5" spans="1:14" ht="27.6" x14ac:dyDescent="0.25">
      <c r="A5" s="33" t="s">
        <v>77</v>
      </c>
      <c r="B5" s="34">
        <v>1.1000000000000001</v>
      </c>
      <c r="C5" s="35">
        <v>45397</v>
      </c>
      <c r="D5" s="35" t="s">
        <v>86</v>
      </c>
      <c r="E5" s="36" t="s">
        <v>41</v>
      </c>
      <c r="G5" s="46" t="s">
        <v>120</v>
      </c>
      <c r="I5" s="26" t="s">
        <v>79</v>
      </c>
      <c r="J5" s="26" t="s">
        <v>62</v>
      </c>
      <c r="K5" s="32" t="s">
        <v>64</v>
      </c>
      <c r="L5" s="32" t="s">
        <v>73</v>
      </c>
    </row>
    <row r="6" spans="1:14" x14ac:dyDescent="0.25">
      <c r="A6" s="33" t="s">
        <v>65</v>
      </c>
      <c r="B6" s="34">
        <v>1.0900000000000001</v>
      </c>
      <c r="C6" s="35">
        <v>45352</v>
      </c>
      <c r="D6" s="35" t="s">
        <v>86</v>
      </c>
      <c r="E6" s="36" t="s">
        <v>41</v>
      </c>
      <c r="I6" s="26" t="s">
        <v>68</v>
      </c>
      <c r="J6" s="26" t="s">
        <v>77</v>
      </c>
      <c r="K6" s="32" t="s">
        <v>82</v>
      </c>
      <c r="L6" s="32" t="s">
        <v>47</v>
      </c>
    </row>
    <row r="7" spans="1:14" ht="27.6" x14ac:dyDescent="0.25">
      <c r="A7" s="33" t="s">
        <v>45</v>
      </c>
      <c r="B7" s="34">
        <v>1.0900000000000001</v>
      </c>
      <c r="C7" s="35">
        <v>45260</v>
      </c>
      <c r="D7" s="35" t="s">
        <v>86</v>
      </c>
      <c r="E7" s="36" t="s">
        <v>40</v>
      </c>
      <c r="I7" s="26" t="s">
        <v>69</v>
      </c>
      <c r="J7" s="26" t="s">
        <v>65</v>
      </c>
      <c r="K7" s="32" t="s">
        <v>70</v>
      </c>
      <c r="L7" s="32" t="s">
        <v>58</v>
      </c>
    </row>
    <row r="8" spans="1:14" ht="27.6" x14ac:dyDescent="0.25">
      <c r="A8" s="33" t="s">
        <v>57</v>
      </c>
      <c r="B8" s="34">
        <v>1.1000000000000001</v>
      </c>
      <c r="C8" s="35">
        <v>45306</v>
      </c>
      <c r="D8" s="35" t="s">
        <v>86</v>
      </c>
      <c r="E8" s="36" t="s">
        <v>40</v>
      </c>
      <c r="I8" s="26" t="s">
        <v>72</v>
      </c>
      <c r="J8" s="26" t="s">
        <v>45</v>
      </c>
      <c r="K8" s="32" t="s">
        <v>71</v>
      </c>
      <c r="L8" s="32"/>
    </row>
    <row r="9" spans="1:14" x14ac:dyDescent="0.25">
      <c r="A9" s="33" t="s">
        <v>44</v>
      </c>
      <c r="B9" s="34">
        <v>1.06</v>
      </c>
      <c r="C9" s="35">
        <v>45199</v>
      </c>
      <c r="D9" s="35" t="s">
        <v>88</v>
      </c>
      <c r="E9" s="36" t="s">
        <v>40</v>
      </c>
      <c r="I9" s="26" t="s">
        <v>60</v>
      </c>
      <c r="J9" s="26" t="s">
        <v>57</v>
      </c>
      <c r="K9" s="32" t="s">
        <v>61</v>
      </c>
      <c r="L9" s="32"/>
    </row>
    <row r="10" spans="1:14" x14ac:dyDescent="0.25">
      <c r="A10" s="33" t="s">
        <v>46</v>
      </c>
      <c r="B10" s="34">
        <v>1.0900000000000001</v>
      </c>
      <c r="C10" s="35">
        <v>48928</v>
      </c>
      <c r="D10" s="35" t="s">
        <v>88</v>
      </c>
      <c r="E10" s="36" t="s">
        <v>40</v>
      </c>
      <c r="I10" s="26" t="s">
        <v>74</v>
      </c>
      <c r="J10" s="28"/>
      <c r="K10" s="32" t="s">
        <v>75</v>
      </c>
      <c r="L10" s="32"/>
    </row>
    <row r="11" spans="1:14" ht="26.4" x14ac:dyDescent="0.25">
      <c r="A11" s="33" t="s">
        <v>73</v>
      </c>
      <c r="B11" s="34">
        <v>1.1100000000000001</v>
      </c>
      <c r="C11" s="35">
        <v>45397</v>
      </c>
      <c r="D11" s="35" t="s">
        <v>88</v>
      </c>
      <c r="E11" s="36" t="s">
        <v>41</v>
      </c>
      <c r="I11" s="26" t="s">
        <v>76</v>
      </c>
      <c r="J11" s="28"/>
      <c r="K11" s="32" t="s">
        <v>53</v>
      </c>
      <c r="L11" s="32"/>
    </row>
    <row r="12" spans="1:14" x14ac:dyDescent="0.25">
      <c r="A12" s="33" t="s">
        <v>47</v>
      </c>
      <c r="B12" s="34">
        <v>1.0900000000000001</v>
      </c>
      <c r="C12" s="35">
        <v>45275</v>
      </c>
      <c r="D12" s="35" t="s">
        <v>88</v>
      </c>
      <c r="E12" s="36" t="s">
        <v>40</v>
      </c>
      <c r="I12" s="26" t="s">
        <v>49</v>
      </c>
      <c r="J12" s="28"/>
      <c r="K12" s="32" t="s">
        <v>56</v>
      </c>
      <c r="L12" s="32"/>
    </row>
    <row r="13" spans="1:14" ht="26.4" x14ac:dyDescent="0.25">
      <c r="A13" s="33" t="s">
        <v>58</v>
      </c>
      <c r="B13" s="34">
        <v>30.04</v>
      </c>
      <c r="C13" s="35">
        <v>45306</v>
      </c>
      <c r="D13" s="35" t="s">
        <v>88</v>
      </c>
      <c r="E13" s="36" t="s">
        <v>40</v>
      </c>
      <c r="I13" s="26" t="s">
        <v>59</v>
      </c>
      <c r="J13" s="28"/>
      <c r="K13" s="32" t="s">
        <v>78</v>
      </c>
      <c r="L13" s="32"/>
    </row>
    <row r="14" spans="1:14" x14ac:dyDescent="0.25">
      <c r="A14" s="33" t="s">
        <v>67</v>
      </c>
      <c r="B14" s="34">
        <v>1.1200000000000001</v>
      </c>
      <c r="C14" s="35">
        <v>45397</v>
      </c>
      <c r="D14" s="35" t="s">
        <v>38</v>
      </c>
      <c r="E14" s="36" t="s">
        <v>41</v>
      </c>
      <c r="I14" s="26" t="s">
        <v>52</v>
      </c>
      <c r="J14" s="28"/>
      <c r="K14" s="32"/>
      <c r="L14" s="32"/>
    </row>
    <row r="15" spans="1:14" x14ac:dyDescent="0.25">
      <c r="A15" s="33" t="s">
        <v>48</v>
      </c>
      <c r="B15" s="34">
        <v>1.1100000000000001</v>
      </c>
      <c r="C15" s="35">
        <v>45291</v>
      </c>
      <c r="D15" s="35" t="s">
        <v>38</v>
      </c>
      <c r="E15" s="36" t="s">
        <v>40</v>
      </c>
      <c r="I15" s="26" t="s">
        <v>50</v>
      </c>
      <c r="J15" s="28"/>
      <c r="K15" s="32"/>
      <c r="L15" s="32"/>
    </row>
    <row r="16" spans="1:14" ht="18.600000000000001" customHeight="1" x14ac:dyDescent="0.25">
      <c r="A16" s="33" t="s">
        <v>79</v>
      </c>
      <c r="B16" s="34">
        <v>20.12</v>
      </c>
      <c r="C16" s="35">
        <v>45412</v>
      </c>
      <c r="D16" s="35" t="s">
        <v>38</v>
      </c>
      <c r="E16" s="36" t="s">
        <v>41</v>
      </c>
      <c r="I16" s="26" t="s">
        <v>54</v>
      </c>
      <c r="J16" s="28"/>
      <c r="K16" s="32"/>
      <c r="L16" s="32"/>
    </row>
    <row r="17" spans="1:12" x14ac:dyDescent="0.25">
      <c r="A17" s="33" t="s">
        <v>68</v>
      </c>
      <c r="B17" s="34">
        <v>15.12</v>
      </c>
      <c r="C17" s="35">
        <v>45397</v>
      </c>
      <c r="D17" s="35" t="s">
        <v>38</v>
      </c>
      <c r="E17" s="36" t="s">
        <v>41</v>
      </c>
      <c r="I17" s="26" t="s">
        <v>51</v>
      </c>
      <c r="J17" s="28"/>
      <c r="K17" s="32"/>
      <c r="L17" s="32"/>
    </row>
    <row r="18" spans="1:12" x14ac:dyDescent="0.25">
      <c r="A18" s="33" t="s">
        <v>69</v>
      </c>
      <c r="B18" s="34">
        <v>1.02</v>
      </c>
      <c r="C18" s="35">
        <v>45397</v>
      </c>
      <c r="D18" s="35" t="s">
        <v>38</v>
      </c>
      <c r="E18" s="36" t="s">
        <v>41</v>
      </c>
      <c r="I18" s="26" t="s">
        <v>55</v>
      </c>
      <c r="J18" s="28"/>
      <c r="K18" s="32"/>
      <c r="L18" s="32"/>
    </row>
    <row r="19" spans="1:12" x14ac:dyDescent="0.25">
      <c r="A19" s="33" t="s">
        <v>72</v>
      </c>
      <c r="B19" s="34">
        <v>1.03</v>
      </c>
      <c r="C19" s="35">
        <v>45397</v>
      </c>
      <c r="D19" s="35" t="s">
        <v>38</v>
      </c>
      <c r="E19" s="36" t="s">
        <v>41</v>
      </c>
    </row>
    <row r="20" spans="1:12" x14ac:dyDescent="0.25">
      <c r="A20" s="33" t="s">
        <v>60</v>
      </c>
      <c r="B20" s="34">
        <v>15.01</v>
      </c>
      <c r="C20" s="35">
        <v>45337</v>
      </c>
      <c r="D20" s="35" t="s">
        <v>38</v>
      </c>
      <c r="E20" s="36" t="s">
        <v>41</v>
      </c>
    </row>
    <row r="21" spans="1:12" x14ac:dyDescent="0.25">
      <c r="A21" s="33" t="s">
        <v>74</v>
      </c>
      <c r="B21" s="34">
        <v>1.02</v>
      </c>
      <c r="C21" s="35">
        <v>45397</v>
      </c>
      <c r="D21" s="35" t="s">
        <v>38</v>
      </c>
      <c r="E21" s="36" t="s">
        <v>41</v>
      </c>
    </row>
    <row r="22" spans="1:12" x14ac:dyDescent="0.25">
      <c r="A22" s="33" t="s">
        <v>76</v>
      </c>
      <c r="B22" s="34">
        <v>1.02</v>
      </c>
      <c r="C22" s="35">
        <v>45397</v>
      </c>
      <c r="D22" s="35" t="s">
        <v>38</v>
      </c>
      <c r="E22" s="36" t="s">
        <v>41</v>
      </c>
    </row>
    <row r="23" spans="1:12" x14ac:dyDescent="0.25">
      <c r="A23" s="33" t="s">
        <v>49</v>
      </c>
      <c r="B23" s="34">
        <v>15.1</v>
      </c>
      <c r="C23" s="35">
        <v>45291</v>
      </c>
      <c r="D23" s="35" t="s">
        <v>38</v>
      </c>
      <c r="E23" s="36" t="s">
        <v>40</v>
      </c>
    </row>
    <row r="24" spans="1:12" x14ac:dyDescent="0.25">
      <c r="A24" s="33" t="s">
        <v>59</v>
      </c>
      <c r="B24" s="34">
        <v>1.1200000000000001</v>
      </c>
      <c r="C24" s="35">
        <v>45322</v>
      </c>
      <c r="D24" s="35" t="s">
        <v>38</v>
      </c>
      <c r="E24" s="36" t="s">
        <v>40</v>
      </c>
    </row>
    <row r="25" spans="1:12" x14ac:dyDescent="0.25">
      <c r="A25" s="33" t="s">
        <v>52</v>
      </c>
      <c r="B25" s="34">
        <v>15.11</v>
      </c>
      <c r="C25" s="35">
        <v>45306</v>
      </c>
      <c r="D25" s="35" t="s">
        <v>38</v>
      </c>
      <c r="E25" s="36" t="s">
        <v>40</v>
      </c>
    </row>
    <row r="26" spans="1:12" x14ac:dyDescent="0.25">
      <c r="A26" s="33" t="s">
        <v>50</v>
      </c>
      <c r="B26" s="34">
        <v>15.09</v>
      </c>
      <c r="C26" s="35">
        <v>45291</v>
      </c>
      <c r="D26" s="35" t="s">
        <v>38</v>
      </c>
      <c r="E26" s="36" t="s">
        <v>40</v>
      </c>
    </row>
    <row r="27" spans="1:12" x14ac:dyDescent="0.25">
      <c r="A27" s="33" t="s">
        <v>54</v>
      </c>
      <c r="B27" s="34">
        <v>15.12</v>
      </c>
      <c r="C27" s="35">
        <v>45306</v>
      </c>
      <c r="D27" s="35" t="s">
        <v>38</v>
      </c>
      <c r="E27" s="36" t="s">
        <v>40</v>
      </c>
    </row>
    <row r="28" spans="1:12" x14ac:dyDescent="0.25">
      <c r="A28" s="33" t="s">
        <v>51</v>
      </c>
      <c r="B28" s="34">
        <v>1.1200000000000001</v>
      </c>
      <c r="C28" s="35">
        <v>45291</v>
      </c>
      <c r="D28" s="35" t="s">
        <v>38</v>
      </c>
      <c r="E28" s="36" t="s">
        <v>40</v>
      </c>
    </row>
    <row r="29" spans="1:12" x14ac:dyDescent="0.25">
      <c r="A29" s="33" t="s">
        <v>55</v>
      </c>
      <c r="B29" s="34">
        <v>1.1200000000000001</v>
      </c>
      <c r="C29" s="35">
        <v>45306</v>
      </c>
      <c r="D29" s="35" t="s">
        <v>38</v>
      </c>
      <c r="E29" s="36" t="s">
        <v>40</v>
      </c>
    </row>
    <row r="30" spans="1:12" x14ac:dyDescent="0.25">
      <c r="A30" s="33" t="s">
        <v>63</v>
      </c>
      <c r="B30" s="34">
        <v>15.01</v>
      </c>
      <c r="C30" s="35">
        <v>45352</v>
      </c>
      <c r="D30" s="35" t="s">
        <v>87</v>
      </c>
      <c r="E30" s="36" t="s">
        <v>41</v>
      </c>
    </row>
    <row r="31" spans="1:12" x14ac:dyDescent="0.25">
      <c r="A31" s="33" t="s">
        <v>66</v>
      </c>
      <c r="B31" s="34">
        <v>1.02</v>
      </c>
      <c r="C31" s="35">
        <v>45366</v>
      </c>
      <c r="D31" s="35" t="s">
        <v>87</v>
      </c>
      <c r="E31" s="36" t="s">
        <v>41</v>
      </c>
    </row>
    <row r="32" spans="1:12" x14ac:dyDescent="0.25">
      <c r="A32" s="33" t="s">
        <v>64</v>
      </c>
      <c r="B32" s="34">
        <v>15.02</v>
      </c>
      <c r="C32" s="35">
        <v>45352</v>
      </c>
      <c r="D32" s="35" t="s">
        <v>87</v>
      </c>
      <c r="E32" s="36" t="s">
        <v>41</v>
      </c>
    </row>
    <row r="33" spans="1:5" x14ac:dyDescent="0.25">
      <c r="A33" s="33" t="s">
        <v>82</v>
      </c>
      <c r="B33" s="34">
        <v>15.03</v>
      </c>
      <c r="C33" s="35">
        <v>45443</v>
      </c>
      <c r="D33" s="35" t="s">
        <v>87</v>
      </c>
      <c r="E33" s="36" t="s">
        <v>41</v>
      </c>
    </row>
    <row r="34" spans="1:5" ht="26.4" x14ac:dyDescent="0.25">
      <c r="A34" s="33" t="s">
        <v>70</v>
      </c>
      <c r="B34" s="34">
        <v>15.01</v>
      </c>
      <c r="C34" s="35">
        <v>45397</v>
      </c>
      <c r="D34" s="35" t="s">
        <v>87</v>
      </c>
      <c r="E34" s="36" t="s">
        <v>41</v>
      </c>
    </row>
    <row r="35" spans="1:5" x14ac:dyDescent="0.25">
      <c r="A35" s="33" t="s">
        <v>71</v>
      </c>
      <c r="B35" s="34">
        <v>15.02</v>
      </c>
      <c r="C35" s="35">
        <v>45397</v>
      </c>
      <c r="D35" s="35" t="s">
        <v>87</v>
      </c>
      <c r="E35" s="36" t="s">
        <v>41</v>
      </c>
    </row>
    <row r="36" spans="1:5" x14ac:dyDescent="0.25">
      <c r="A36" s="33" t="s">
        <v>61</v>
      </c>
      <c r="B36" s="34">
        <v>1.01</v>
      </c>
      <c r="C36" s="35">
        <v>45337</v>
      </c>
      <c r="D36" s="35" t="s">
        <v>87</v>
      </c>
      <c r="E36" s="36" t="s">
        <v>41</v>
      </c>
    </row>
    <row r="37" spans="1:5" x14ac:dyDescent="0.25">
      <c r="A37" s="33" t="s">
        <v>75</v>
      </c>
      <c r="B37" s="34">
        <v>15.01</v>
      </c>
      <c r="C37" s="35">
        <v>45397</v>
      </c>
      <c r="D37" s="35" t="s">
        <v>87</v>
      </c>
      <c r="E37" s="36" t="s">
        <v>41</v>
      </c>
    </row>
    <row r="38" spans="1:5" x14ac:dyDescent="0.25">
      <c r="A38" s="33" t="s">
        <v>53</v>
      </c>
      <c r="B38" s="34">
        <v>15.1</v>
      </c>
      <c r="C38" s="35">
        <v>45306</v>
      </c>
      <c r="D38" s="35" t="s">
        <v>87</v>
      </c>
      <c r="E38" s="36" t="s">
        <v>40</v>
      </c>
    </row>
    <row r="39" spans="1:5" x14ac:dyDescent="0.25">
      <c r="A39" s="33" t="s">
        <v>56</v>
      </c>
      <c r="B39" s="34">
        <v>1.1100000000000001</v>
      </c>
      <c r="C39" s="35">
        <v>45306</v>
      </c>
      <c r="D39" s="35" t="s">
        <v>87</v>
      </c>
      <c r="E39" s="36" t="s">
        <v>40</v>
      </c>
    </row>
    <row r="40" spans="1:5" x14ac:dyDescent="0.25">
      <c r="A40" s="33" t="s">
        <v>78</v>
      </c>
      <c r="B40" s="34">
        <v>15.01</v>
      </c>
      <c r="C40" s="35">
        <v>45397</v>
      </c>
      <c r="D40" s="35" t="s">
        <v>87</v>
      </c>
      <c r="E40" s="36" t="s">
        <v>41</v>
      </c>
    </row>
  </sheetData>
  <autoFilter ref="I2:L18" xr:uid="{00000000-0009-0000-0000-000001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4"/>
  <dimension ref="A2:N61"/>
  <sheetViews>
    <sheetView showGridLines="0" rightToLeft="1" zoomScaleNormal="100" workbookViewId="0">
      <selection activeCell="B14" sqref="B14"/>
    </sheetView>
  </sheetViews>
  <sheetFormatPr defaultRowHeight="13.8" x14ac:dyDescent="0.25"/>
  <cols>
    <col min="1" max="1" width="38.09765625" customWidth="1"/>
    <col min="2" max="2" width="10.8984375" style="10" bestFit="1" customWidth="1"/>
    <col min="3" max="3" width="12.3984375" style="10" customWidth="1"/>
    <col min="4" max="4" width="14.09765625" style="10" customWidth="1"/>
    <col min="5" max="5" width="12.8984375" style="10" customWidth="1"/>
    <col min="6" max="6" width="13" customWidth="1"/>
    <col min="11" max="11" width="12.8984375" customWidth="1"/>
    <col min="12" max="12" width="14.09765625" customWidth="1"/>
  </cols>
  <sheetData>
    <row r="2" spans="1:14" s="3" customFormat="1" x14ac:dyDescent="0.25">
      <c r="A2" s="11" t="s">
        <v>28</v>
      </c>
      <c r="B2" s="29" t="s">
        <v>38</v>
      </c>
      <c r="C2" s="30" t="s">
        <v>90</v>
      </c>
      <c r="D2" s="29" t="s">
        <v>89</v>
      </c>
      <c r="E2" s="29" t="s">
        <v>37</v>
      </c>
      <c r="G2"/>
      <c r="H2"/>
      <c r="I2"/>
      <c r="J2"/>
      <c r="K2"/>
      <c r="L2"/>
    </row>
    <row r="3" spans="1:14" s="2" customFormat="1" ht="31.05" customHeight="1" x14ac:dyDescent="0.25">
      <c r="A3" s="7" t="s">
        <v>4</v>
      </c>
      <c r="B3" s="14" t="s">
        <v>10</v>
      </c>
      <c r="C3" s="14" t="s">
        <v>12</v>
      </c>
      <c r="D3" s="14" t="s">
        <v>9</v>
      </c>
      <c r="E3" s="51" t="s">
        <v>141</v>
      </c>
    </row>
    <row r="4" spans="1:14" x14ac:dyDescent="0.25">
      <c r="A4" s="8" t="s">
        <v>11</v>
      </c>
      <c r="B4" s="9">
        <v>4</v>
      </c>
      <c r="C4" s="9">
        <v>7</v>
      </c>
      <c r="D4" s="9">
        <v>4.5</v>
      </c>
      <c r="E4" s="9">
        <f>E7</f>
        <v>4.2249999999999996</v>
      </c>
    </row>
    <row r="5" spans="1:14" x14ac:dyDescent="0.25">
      <c r="A5" s="8" t="s">
        <v>5</v>
      </c>
      <c r="B5" s="9">
        <v>3</v>
      </c>
      <c r="C5" s="9">
        <v>4.9000000000000004</v>
      </c>
      <c r="D5" s="9">
        <v>3.15</v>
      </c>
      <c r="E5" s="9">
        <v>2.2749999999999999</v>
      </c>
      <c r="N5" s="6"/>
    </row>
    <row r="6" spans="1:14" x14ac:dyDescent="0.25">
      <c r="A6" s="8" t="s">
        <v>7</v>
      </c>
      <c r="B6" s="9">
        <v>2750</v>
      </c>
      <c r="C6" s="9">
        <v>1350</v>
      </c>
      <c r="D6" s="9">
        <v>2000</v>
      </c>
      <c r="E6" s="9">
        <v>2500</v>
      </c>
    </row>
    <row r="7" spans="1:14" x14ac:dyDescent="0.25">
      <c r="A7" s="8" t="s">
        <v>6</v>
      </c>
      <c r="B7" s="9">
        <v>0.4</v>
      </c>
      <c r="C7" s="9">
        <v>2.1</v>
      </c>
      <c r="D7" s="9">
        <v>1.35</v>
      </c>
      <c r="E7" s="9">
        <v>4.2249999999999996</v>
      </c>
    </row>
    <row r="8" spans="1:14" x14ac:dyDescent="0.25">
      <c r="A8" s="8" t="s">
        <v>8</v>
      </c>
      <c r="B8" s="9">
        <v>1750</v>
      </c>
      <c r="C8" s="9">
        <v>350</v>
      </c>
      <c r="D8" s="9">
        <v>1300</v>
      </c>
      <c r="E8" s="9">
        <v>1000</v>
      </c>
    </row>
    <row r="9" spans="1:14" x14ac:dyDescent="0.25">
      <c r="A9" s="8" t="s">
        <v>19</v>
      </c>
      <c r="B9" s="9">
        <v>0.6</v>
      </c>
      <c r="C9" s="9">
        <v>0</v>
      </c>
      <c r="D9" s="9">
        <v>0</v>
      </c>
      <c r="E9" s="9">
        <v>0</v>
      </c>
    </row>
    <row r="10" spans="1:14" x14ac:dyDescent="0.25">
      <c r="A10" s="8" t="s">
        <v>13</v>
      </c>
      <c r="B10" s="9">
        <v>0</v>
      </c>
      <c r="C10" s="9">
        <v>0</v>
      </c>
      <c r="D10" s="9">
        <v>0</v>
      </c>
      <c r="E10" s="9">
        <v>0</v>
      </c>
    </row>
    <row r="11" spans="1:14" x14ac:dyDescent="0.25">
      <c r="A11" s="8" t="s">
        <v>22</v>
      </c>
      <c r="B11" s="15">
        <v>2237.5</v>
      </c>
      <c r="C11" s="15">
        <v>1050.0000000000002</v>
      </c>
      <c r="D11" s="15">
        <v>1790</v>
      </c>
      <c r="E11" s="15">
        <v>1525</v>
      </c>
    </row>
    <row r="12" spans="1:14" x14ac:dyDescent="0.25">
      <c r="A12" s="8" t="s">
        <v>0</v>
      </c>
      <c r="B12" s="15">
        <v>8950</v>
      </c>
      <c r="C12" s="15">
        <v>7350.0000000000018</v>
      </c>
      <c r="D12" s="15">
        <v>8055</v>
      </c>
      <c r="E12" s="15">
        <v>9912.5</v>
      </c>
    </row>
    <row r="13" spans="1:14" x14ac:dyDescent="0.25">
      <c r="A13" s="8" t="s">
        <v>18</v>
      </c>
      <c r="B13" s="16">
        <v>1.5</v>
      </c>
      <c r="C13" s="16">
        <v>0</v>
      </c>
      <c r="D13" s="16">
        <v>0</v>
      </c>
      <c r="E13" s="16">
        <v>1.1000000000000001</v>
      </c>
    </row>
    <row r="14" spans="1:14" x14ac:dyDescent="0.25">
      <c r="A14" s="8" t="s">
        <v>1</v>
      </c>
      <c r="B14" s="17">
        <v>2100</v>
      </c>
      <c r="C14" s="17">
        <v>875</v>
      </c>
      <c r="D14" s="17">
        <v>1312.5</v>
      </c>
      <c r="E14" s="17">
        <v>2502.5</v>
      </c>
    </row>
    <row r="15" spans="1:14" x14ac:dyDescent="0.25">
      <c r="A15" s="13" t="s">
        <v>17</v>
      </c>
      <c r="B15" s="12">
        <v>9.9999999999999978E-2</v>
      </c>
      <c r="C15" s="12">
        <v>9.9999999999999978E-2</v>
      </c>
      <c r="D15" s="12">
        <v>9.9999999999999978E-2</v>
      </c>
      <c r="E15" s="12">
        <v>0.1</v>
      </c>
    </row>
    <row r="16" spans="1:14" x14ac:dyDescent="0.25">
      <c r="A16" s="8" t="s">
        <v>16</v>
      </c>
      <c r="B16" s="17">
        <v>209.99999999999994</v>
      </c>
      <c r="C16" s="17">
        <v>122.49999999999997</v>
      </c>
      <c r="D16" s="17">
        <v>118.12499999999997</v>
      </c>
      <c r="E16" s="17">
        <v>250.25</v>
      </c>
    </row>
    <row r="17" spans="1:8" x14ac:dyDescent="0.25">
      <c r="A17" s="8" t="s">
        <v>2</v>
      </c>
      <c r="B17" s="17">
        <v>240</v>
      </c>
      <c r="C17" s="17">
        <v>420</v>
      </c>
      <c r="D17" s="17">
        <v>270</v>
      </c>
      <c r="E17" s="17">
        <v>390</v>
      </c>
    </row>
    <row r="18" spans="1:8" x14ac:dyDescent="0.25">
      <c r="A18" s="8" t="s">
        <v>3</v>
      </c>
      <c r="B18" s="12">
        <v>0.5</v>
      </c>
      <c r="C18" s="12">
        <v>0.5</v>
      </c>
      <c r="D18" s="12">
        <v>0.5</v>
      </c>
      <c r="E18" s="12">
        <v>0.5</v>
      </c>
      <c r="H18" s="5"/>
    </row>
    <row r="19" spans="1:8" x14ac:dyDescent="0.25">
      <c r="A19" s="8" t="s">
        <v>15</v>
      </c>
      <c r="B19" s="17">
        <v>120</v>
      </c>
      <c r="C19" s="17">
        <v>210</v>
      </c>
      <c r="D19" s="17">
        <v>135</v>
      </c>
      <c r="E19" s="17">
        <v>195</v>
      </c>
    </row>
    <row r="20" spans="1:8" x14ac:dyDescent="0.25">
      <c r="A20" s="8" t="s">
        <v>14</v>
      </c>
      <c r="B20" s="17">
        <v>8620</v>
      </c>
      <c r="C20" s="17">
        <v>7017.5000000000018</v>
      </c>
      <c r="D20" s="17">
        <v>7801.875</v>
      </c>
      <c r="E20" s="17">
        <v>9467.25</v>
      </c>
    </row>
    <row r="21" spans="1:8" x14ac:dyDescent="0.25">
      <c r="A21" s="8" t="s">
        <v>110</v>
      </c>
      <c r="B21" s="17">
        <v>1000</v>
      </c>
      <c r="C21" s="17">
        <v>1000</v>
      </c>
      <c r="D21" s="17">
        <v>1000</v>
      </c>
      <c r="E21" s="17">
        <v>1000</v>
      </c>
    </row>
    <row r="22" spans="1:8" x14ac:dyDescent="0.25">
      <c r="A22" s="39" t="s">
        <v>142</v>
      </c>
      <c r="B22" s="18">
        <v>0.15</v>
      </c>
      <c r="C22" s="19">
        <v>0.3</v>
      </c>
      <c r="D22" s="20">
        <v>0.1</v>
      </c>
      <c r="E22" s="19">
        <v>0.1</v>
      </c>
    </row>
    <row r="23" spans="1:8" x14ac:dyDescent="0.25">
      <c r="A23" s="8" t="s">
        <v>36</v>
      </c>
      <c r="B23" s="17">
        <v>0</v>
      </c>
      <c r="C23" s="17">
        <v>666</v>
      </c>
      <c r="D23" s="17">
        <v>1100</v>
      </c>
      <c r="E23" s="17">
        <v>0</v>
      </c>
    </row>
    <row r="28" spans="1:8" x14ac:dyDescent="0.25">
      <c r="B28" s="21"/>
    </row>
    <row r="29" spans="1:8" x14ac:dyDescent="0.25">
      <c r="B29" s="22"/>
    </row>
    <row r="30" spans="1:8" x14ac:dyDescent="0.25">
      <c r="B30" s="22"/>
    </row>
    <row r="32" spans="1:8" x14ac:dyDescent="0.25">
      <c r="B32" s="23"/>
    </row>
    <row r="33" spans="1:3" x14ac:dyDescent="0.25">
      <c r="A33" s="1"/>
    </row>
    <row r="39" spans="1:3" x14ac:dyDescent="0.25">
      <c r="A39" s="1"/>
    </row>
    <row r="40" spans="1:3" x14ac:dyDescent="0.25">
      <c r="A40" s="1"/>
    </row>
    <row r="41" spans="1:3" x14ac:dyDescent="0.25">
      <c r="A41" s="1"/>
    </row>
    <row r="42" spans="1:3" x14ac:dyDescent="0.25">
      <c r="A42" s="1"/>
      <c r="C42" s="24"/>
    </row>
    <row r="43" spans="1:3" x14ac:dyDescent="0.25">
      <c r="A43" s="1"/>
    </row>
    <row r="44" spans="1:3" x14ac:dyDescent="0.25">
      <c r="A44" s="1"/>
    </row>
    <row r="45" spans="1:3" x14ac:dyDescent="0.25">
      <c r="A45" s="1"/>
    </row>
    <row r="46" spans="1:3" x14ac:dyDescent="0.25">
      <c r="A46" s="1"/>
    </row>
    <row r="47" spans="1:3" x14ac:dyDescent="0.25">
      <c r="A47" s="1"/>
    </row>
    <row r="49" spans="1:4" x14ac:dyDescent="0.25">
      <c r="B49" s="25"/>
      <c r="C49" s="25"/>
      <c r="D49" s="25"/>
    </row>
    <row r="54" spans="1:4" x14ac:dyDescent="0.25">
      <c r="A54" t="s">
        <v>34</v>
      </c>
    </row>
    <row r="56" spans="1:4" x14ac:dyDescent="0.25">
      <c r="A56" t="s">
        <v>20</v>
      </c>
    </row>
    <row r="58" spans="1:4" x14ac:dyDescent="0.25">
      <c r="A58" t="s">
        <v>21</v>
      </c>
      <c r="B58" s="10">
        <v>3.2669930485347507</v>
      </c>
      <c r="C58" s="10">
        <v>3.3599869844303618</v>
      </c>
      <c r="D58" s="10">
        <v>4.2952903322622964</v>
      </c>
    </row>
    <row r="61" spans="1:4" x14ac:dyDescent="0.25">
      <c r="A61" t="s">
        <v>33</v>
      </c>
    </row>
  </sheetData>
  <sheetProtection algorithmName="SHA-512" hashValue="lTajw5M+y5tUgbzmb0byhCUTkcMKoFbaOur0yjEQ0imM5QifiOGCtJtTzRxWFWQhnz/rkfGoNJrAgTA1eNhBeg==" saltValue="D5vxulXJTEVtNtLSL2m1i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8</vt:i4>
      </vt:variant>
    </vt:vector>
  </HeadingPairs>
  <TitlesOfParts>
    <vt:vector size="12" baseType="lpstr">
      <vt:lpstr>טופס הגשה</vt:lpstr>
      <vt:lpstr>טבלת עזר לחקלאי</vt:lpstr>
      <vt:lpstr>רשימה</vt:lpstr>
      <vt:lpstr>ריכוז הדרים</vt:lpstr>
      <vt:lpstr>'טבלת עזר לחקלאי'!WPrint_Area_W</vt:lpstr>
      <vt:lpstr>'טופס הגשה'!WPrint_Area_W</vt:lpstr>
      <vt:lpstr>'ריכוז הדרים'!WPrint_Area_W</vt:lpstr>
      <vt:lpstr>רשימה!WPrint_Area_W</vt:lpstr>
      <vt:lpstr>אשכולית_פומלו</vt:lpstr>
      <vt:lpstr>לימון</vt:lpstr>
      <vt:lpstr>קליפים</vt:lpstr>
      <vt:lpstr>תפוזים</vt:lpstr>
    </vt:vector>
  </TitlesOfParts>
  <Company>moag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ברכה גל [Bracha  Gal]</dc:creator>
  <cp:lastModifiedBy>Daniel Kalusky</cp:lastModifiedBy>
  <cp:lastPrinted>2024-05-19T18:28:40Z</cp:lastPrinted>
  <dcterms:created xsi:type="dcterms:W3CDTF">2024-01-03T12:47:34Z</dcterms:created>
  <dcterms:modified xsi:type="dcterms:W3CDTF">2024-05-26T12:45:24Z</dcterms:modified>
</cp:coreProperties>
</file>