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https://rationaleeco-my.sharepoint.com/personal/boaz_rational-ep_co_il/Documents/Office All/רציונל - סוגיות שוטפות/מלחמה - פיצויים/חרבות הברזל/טפסים ממוחשבים/"/>
    </mc:Choice>
  </mc:AlternateContent>
  <xr:revisionPtr revIDLastSave="0" documentId="8_{0A5E8823-FAC2-4FBF-ABA7-6CCA609A9357}" xr6:coauthVersionLast="47" xr6:coauthVersionMax="47" xr10:uidLastSave="{00000000-0000-0000-0000-000000000000}"/>
  <workbookProtection workbookAlgorithmName="SHA-512" workbookHashValue="jfucZJLi5kMN0KBc/KOFplA22q8LGjCqwW0DzlUaGTjMjO8dV1OBXShNz89h4pFCmtLf3h+GDKEFzZi59EBGYQ==" workbookSaltValue="PyBRPah/nLcfdisSFjI7Lw==" workbookSpinCount="100000" lockStructure="1"/>
  <bookViews>
    <workbookView xWindow="-110" yWindow="-110" windowWidth="19420" windowHeight="11500" xr2:uid="{00000000-000D-0000-FFFF-FFFF00000000}"/>
  </bookViews>
  <sheets>
    <sheet name="טופס הגשה" sheetId="6" r:id="rId1"/>
    <sheet name="ריכוז מטעים" sheetId="8" r:id="rId2"/>
  </sheets>
  <definedNames>
    <definedName name="Grow">OFFSET('ריכוז מטעים'!$A$2,0,1,1,COUNTA('ריכוז מטעים'!$2:$2)-1)</definedName>
    <definedName name="Grow_sub">OFFSET('ריכוז מטעים'!$A$2,1,MATCH('טופס הגשה'!$C$7,'ריכוז מטעים'!$2:$2,0)-1,COUNTIF('ריכוז מטעים'!$A:$A,"זן"),1)</definedName>
    <definedName name="Rikuz">OFFSET('ריכוז מטעים'!$A$2,0,0,COUNTA('ריכוז מטעים'!$A:$A),COUNTA('ריכוז מטעים'!$2:$2))</definedName>
    <definedName name="Rikuz_col">OFFSET('ריכוז מטעים'!$A$2,0,0,1,COUNTA('ריכוז מטעים'!$2:$2))</definedName>
    <definedName name="Rikuz_row">OFFSET('ריכוז מטעים'!$A$2,0,0,COUNTA('ריכוז מטעים'!$A:$A),1)</definedName>
    <definedName name="_xlnm.Print_Area" localSheetId="0">'טופס הגשה'!$A$1:$G$39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6" l="1"/>
  <c r="F19" i="6" l="1"/>
  <c r="K13" i="8"/>
  <c r="K10" i="8" s="1"/>
  <c r="L13" i="8"/>
  <c r="L10" i="8" s="1"/>
  <c r="M13" i="8"/>
  <c r="M10" i="8" s="1"/>
  <c r="N13" i="8"/>
  <c r="N10" i="8" s="1"/>
  <c r="O13" i="8"/>
  <c r="O10" i="8" s="1"/>
  <c r="P13" i="8"/>
  <c r="P10" i="8" s="1"/>
  <c r="Q13" i="8"/>
  <c r="Q10" i="8" s="1"/>
  <c r="R13" i="8"/>
  <c r="R10" i="8" s="1"/>
  <c r="S13" i="8"/>
  <c r="S10" i="8" s="1"/>
  <c r="T13" i="8"/>
  <c r="T10" i="8" s="1"/>
  <c r="J13" i="8"/>
  <c r="J6" i="8"/>
  <c r="J17" i="8" s="1"/>
  <c r="K6" i="8"/>
  <c r="L6" i="8"/>
  <c r="L17" i="8" s="1"/>
  <c r="M6" i="8"/>
  <c r="N6" i="8"/>
  <c r="N17" i="8" s="1"/>
  <c r="O6" i="8"/>
  <c r="P6" i="8"/>
  <c r="Q6" i="8"/>
  <c r="R6" i="8"/>
  <c r="R17" i="8" s="1"/>
  <c r="S6" i="8"/>
  <c r="T6" i="8"/>
  <c r="J9" i="8"/>
  <c r="K9" i="8"/>
  <c r="L9" i="8"/>
  <c r="M9" i="8"/>
  <c r="N9" i="8"/>
  <c r="O9" i="8"/>
  <c r="P9" i="8"/>
  <c r="Q9" i="8"/>
  <c r="R9" i="8"/>
  <c r="S9" i="8"/>
  <c r="T9" i="8"/>
  <c r="F20" i="6"/>
  <c r="F21" i="6"/>
  <c r="B34" i="6"/>
  <c r="C9" i="8"/>
  <c r="D9" i="8"/>
  <c r="E9" i="8"/>
  <c r="F9" i="8"/>
  <c r="G9" i="8"/>
  <c r="H9" i="8"/>
  <c r="F18" i="6" s="1"/>
  <c r="I9" i="8"/>
  <c r="B9" i="8"/>
  <c r="B6" i="8"/>
  <c r="C6" i="8"/>
  <c r="D6" i="8"/>
  <c r="E6" i="8"/>
  <c r="F6" i="8"/>
  <c r="G6" i="8"/>
  <c r="H6" i="8"/>
  <c r="I6" i="8"/>
  <c r="C8" i="6"/>
  <c r="F14" i="6"/>
  <c r="C13" i="8"/>
  <c r="D13" i="8"/>
  <c r="E13" i="8"/>
  <c r="F13" i="8"/>
  <c r="G13" i="8"/>
  <c r="H13" i="8"/>
  <c r="I13" i="8"/>
  <c r="B13" i="8"/>
  <c r="F22" i="6" s="1"/>
  <c r="C26" i="6" s="1"/>
  <c r="F24" i="6"/>
  <c r="G17" i="8" l="1"/>
  <c r="G10" i="8" s="1"/>
  <c r="F17" i="8"/>
  <c r="F10" i="8" s="1"/>
  <c r="T17" i="8"/>
  <c r="S17" i="8"/>
  <c r="K17" i="8"/>
  <c r="Q17" i="8"/>
  <c r="P17" i="8"/>
  <c r="O17" i="8"/>
  <c r="M17" i="8"/>
  <c r="H17" i="8"/>
  <c r="C17" i="8"/>
  <c r="D17" i="8"/>
  <c r="B17" i="8"/>
  <c r="E17" i="8"/>
  <c r="I17" i="8"/>
  <c r="I14" i="8" s="1"/>
  <c r="F14" i="8"/>
  <c r="G14" i="8" l="1"/>
  <c r="H14" i="8"/>
  <c r="H10" i="8"/>
  <c r="C14" i="8"/>
  <c r="C10" i="8"/>
  <c r="I10" i="8"/>
  <c r="E14" i="8"/>
  <c r="E10" i="8"/>
  <c r="B14" i="8"/>
  <c r="B10" i="8"/>
  <c r="D14" i="8"/>
  <c r="D10" i="8"/>
  <c r="F23" i="6"/>
  <c r="F17" i="6"/>
  <c r="F16" i="6"/>
  <c r="F15" i="6"/>
  <c r="F13" i="6"/>
  <c r="C21" i="6" s="1"/>
  <c r="C22" i="6" l="1"/>
  <c r="C25" i="6" l="1"/>
  <c r="C27" i="6"/>
  <c r="C23" i="6"/>
  <c r="C29" i="6" l="1"/>
  <c r="J10" i="8" l="1"/>
</calcChain>
</file>

<file path=xl/sharedStrings.xml><?xml version="1.0" encoding="utf-8"?>
<sst xmlns="http://schemas.openxmlformats.org/spreadsheetml/2006/main" count="121" uniqueCount="91">
  <si>
    <t xml:space="preserve">תעשיה רלוונטית רק לאשכולית ופומלית התעשיה משלמת 180  דולר לטון = </t>
  </si>
  <si>
    <t>מחיר סיטוני משוקלל 2021-9/2023</t>
  </si>
  <si>
    <t>ח.פ</t>
  </si>
  <si>
    <t>שם החקלאי</t>
  </si>
  <si>
    <t>מספר דונמים</t>
  </si>
  <si>
    <t>סה"כ פיצויים</t>
  </si>
  <si>
    <t>תאריך הגשה</t>
  </si>
  <si>
    <t>חתימה</t>
  </si>
  <si>
    <t>שם גידול</t>
  </si>
  <si>
    <t xml:space="preserve"> להקליד את מספר הח.פ/עצמאי</t>
  </si>
  <si>
    <t>הוצאה עודפת בהתאם לשיעור הקטיף</t>
  </si>
  <si>
    <t>מס רכוש רשאי לפנות ולקבל מידע נשוא תביעה זו את הנתונים ממועצת הצמחים ו/או מקנ"ט</t>
  </si>
  <si>
    <t>פרי שווק לתעשיה מהשטח ללא מערך מיון</t>
  </si>
  <si>
    <t>7-20 עד ינואר</t>
  </si>
  <si>
    <t>בהתאם לביטוחי קנ"ט/טופס 1220 למס הכנסה</t>
  </si>
  <si>
    <t xml:space="preserve"> </t>
  </si>
  <si>
    <t>יש לשמור את קובץ האקסל לצורך בקרה והגשה לקרן הפיצויים, במידת הצורך</t>
  </si>
  <si>
    <t xml:space="preserve">הנתונים האמורים נכונים ומדוייקים (על החקלאי לשמור את כלל האסמכתאות בבסיס הצהרה זו) </t>
  </si>
  <si>
    <t xml:space="preserve">יש להזין את פרטי החקלאי, גודל החלקה ומיקומה </t>
  </si>
  <si>
    <t>חישוב של אחוז אי-קטיף לצורכי פיצוי</t>
  </si>
  <si>
    <t>יש לצרף טופס זה  לתביעת הפיצויים</t>
  </si>
  <si>
    <t>קיווי הוורד</t>
  </si>
  <si>
    <t>תפוח כריספ פינק</t>
  </si>
  <si>
    <t>תפוח גרני סמיט</t>
  </si>
  <si>
    <t>תפוח סאנדאור</t>
  </si>
  <si>
    <t>בננות</t>
  </si>
  <si>
    <t>הכנסה לטון</t>
  </si>
  <si>
    <t>עלות קטיף</t>
  </si>
  <si>
    <t>מיכון בקטיף</t>
  </si>
  <si>
    <t>נספח א'  - חישוב הפיצויים במטעים (יש להגיש כל גידול בנפרד)</t>
  </si>
  <si>
    <t>הוצאה נחסכת</t>
  </si>
  <si>
    <t>עלות טיפול = סניטציה וחיתוך צמרות</t>
  </si>
  <si>
    <t>פדיון לדונם (ברוטו)</t>
  </si>
  <si>
    <t>פידיון נטו בתוספת עלות טיפול</t>
  </si>
  <si>
    <t>עלות עודפת לדונם (ערך מלאי)</t>
  </si>
  <si>
    <t>כמות פרי טון לדונם</t>
  </si>
  <si>
    <t>אובדן תפוקה של הגידול</t>
  </si>
  <si>
    <t>עלות יום עבודה</t>
  </si>
  <si>
    <t>סניטציה - ימי עבודה לדונם</t>
  </si>
  <si>
    <t>זנים</t>
  </si>
  <si>
    <t xml:space="preserve">אין </t>
  </si>
  <si>
    <t>אבוקדו_1</t>
  </si>
  <si>
    <t>אבוקדו_2</t>
  </si>
  <si>
    <t>אבוקדו_3</t>
  </si>
  <si>
    <t>בהתאם לשיווק בפועל - לשמור אסמכתאות</t>
  </si>
  <si>
    <t>נתונים מתוך נוהל פיצוי מטעים</t>
  </si>
  <si>
    <t>האס | נאור | BL - למס האס | מלומה | הרווסט | ריד | כרמן | לביא | בר | ניר-אורית |</t>
  </si>
  <si>
    <t>פינקרטון | ארד | פינו-TX531 | פוארטה | ארדיט | מוטי | וורץ | חורשים | נאבל | חורשים | זוטאנו</t>
  </si>
  <si>
    <t>אטינגר</t>
  </si>
  <si>
    <t>סה"כ פוטנציאל גידול (טון)</t>
  </si>
  <si>
    <t xml:space="preserve"> אי-קטיף לצורכי פיצוי (טון)</t>
  </si>
  <si>
    <t>טון שווק בפועל</t>
  </si>
  <si>
    <t>זן</t>
  </si>
  <si>
    <t>יש להזין את שם העוסק בהתאם לדיווח למע"מ</t>
  </si>
  <si>
    <t>הערות לבודק (ניתן להזין מלל חופשי כהערות עבור מס רכוש)</t>
  </si>
  <si>
    <t>מיספור טפסים</t>
  </si>
  <si>
    <t>אי-קטיף: רק במקרה שהחקלאי מבקש לדווח על נזק (אי-קטיף) נמוך ביחס לנורמה, ניתן להזין את אובדן התפוקה בטונות</t>
  </si>
  <si>
    <t>נתוני נזק מחושבים - בהתאם לדיווחי החקלאי</t>
  </si>
  <si>
    <t>שם הזן הרלבנטי מופיע רק לאחר בחירת שם הגידול  - אין צורך להקליד את שם הזן</t>
  </si>
  <si>
    <t>יש לרשום את סה"כ הטפסים  - במקרה שיש יותר מטופס אחד לגידול</t>
  </si>
  <si>
    <t>פירוט סעיפי הפיצויים - בהתאם לסיכום בנושא המטעים</t>
  </si>
  <si>
    <t>מספר הטופס</t>
  </si>
  <si>
    <t>יש להזין את שם הגידול והזן וטון ששווק בפועל</t>
  </si>
  <si>
    <t>הסברים</t>
  </si>
  <si>
    <t>אי-קטיף (נתון רשות - ראו הסבר)</t>
  </si>
  <si>
    <t>יש לבחור את שם הגידול (ניתן לראות את רשימת הזנים לכל גידול בגיליון ריכוז מטעים)</t>
  </si>
  <si>
    <t>חקלאי</t>
  </si>
  <si>
    <t>דונמים שנעקרו</t>
  </si>
  <si>
    <t>רלוונטי לבננות בלבד, במטע צעיר מ-7 שנים</t>
  </si>
  <si>
    <t>פיצוי בגין עקירת מטעים (בננות)</t>
  </si>
  <si>
    <t>בהגשת תביעה זו יש כדי הצהרה והסכמה כלהלן (יש לחתום בתחתית הטופס במקום המיועד לכך):</t>
  </si>
  <si>
    <t>שנת נטיעה</t>
  </si>
  <si>
    <t>אין אובדן תפוקה למטע שגילו עד שנתיים (כולל)</t>
  </si>
  <si>
    <t>אפרסמון</t>
  </si>
  <si>
    <t>אפרסק מאוחר</t>
  </si>
  <si>
    <t>נקטרינה מאוחרת</t>
  </si>
  <si>
    <t>שזיף</t>
  </si>
  <si>
    <t>רימון</t>
  </si>
  <si>
    <t>ענבי מאכל</t>
  </si>
  <si>
    <t>פטל</t>
  </si>
  <si>
    <t>פיטאיה</t>
  </si>
  <si>
    <t>מנגו קיט</t>
  </si>
  <si>
    <t>קובו</t>
  </si>
  <si>
    <t>סברס</t>
  </si>
  <si>
    <t>פדיון (נטו) - בניכוי הוצאה נחסכת. הסכום שסוכם עם מס רכוש לצורכי הפיצויים</t>
  </si>
  <si>
    <r>
      <t xml:space="preserve">פדיון (נטו) - בניכוי הוצאה נחסכת. </t>
    </r>
    <r>
      <rPr>
        <sz val="10"/>
        <color theme="1"/>
        <rFont val="Calibri"/>
        <family val="2"/>
        <scheme val="minor"/>
      </rPr>
      <t>הסכום שסוכם עם מס רכוש לצורכי הפיצויים</t>
    </r>
  </si>
  <si>
    <t>פדיון נטו - לא לשימוש ב"מטעים אחרים"</t>
  </si>
  <si>
    <t>מטעים אחרים</t>
  </si>
  <si>
    <t>מטעים עיקריים</t>
  </si>
  <si>
    <t>לעניין מטעים אחרים  - הסיכום עם קרן הפיצויים הינו כי הפיצוי יהיה לפי סכום אחיד לדונם ויוגבל ל 10,000 שח לדונם, נמוך מתחשיבי הגידול (ראו גיליון "ריכוז מטעים"). לפיכך, חקלאי המעוניין  רשאי לתבוע  במסלול האדום, והוא אינו נדרש למלא טופס זה</t>
  </si>
  <si>
    <t>נוסח מאושר להפצה - מטעים 17/06/2024_V1.9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</si>
</sst>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* #,##0_ ;_ * \-#,##0_ ;_ * &quot;-&quot;??_ ;_ @_ "/>
    <numFmt numFmtId="165" formatCode="#,##0_ ;\-#,##0\ "/>
    <numFmt numFmtId="166" formatCode="0.0"/>
    <numFmt numFmtId="167" formatCode="#,##0.0_ ;\-#,##0.0\ "/>
    <numFmt numFmtId="168" formatCode="0.0%"/>
    <numFmt numFmtId="169" formatCode="#,##0.0"/>
  </numFmts>
  <fonts count="22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0"/>
      <color theme="1"/>
      <name val="Calibri"/>
      <family val="2"/>
      <charset val="177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77"/>
      <scheme val="minor"/>
    </font>
    <font>
      <sz val="11"/>
      <name val="Calibri"/>
      <family val="2"/>
    </font>
    <font>
      <b/>
      <sz val="14"/>
      <color theme="8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i/>
      <sz val="12"/>
      <color theme="9" tint="-0.249977111117893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 tint="0.14999847407452621"/>
      <name val="Calibri"/>
      <family val="2"/>
      <charset val="177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D2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thin">
        <color auto="1"/>
      </right>
      <top/>
      <bottom style="mediumDashed">
        <color indexed="64"/>
      </bottom>
      <diagonal/>
    </border>
    <border>
      <left style="thin">
        <color auto="1"/>
      </left>
      <right style="mediumDashed">
        <color indexed="64"/>
      </right>
      <top/>
      <bottom style="mediumDash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Dashed">
        <color theme="9" tint="-0.24994659260841701"/>
      </left>
      <right/>
      <top style="mediumDashed">
        <color theme="9" tint="-0.24994659260841701"/>
      </top>
      <bottom style="thin">
        <color indexed="64"/>
      </bottom>
      <diagonal/>
    </border>
    <border>
      <left/>
      <right style="mediumDashed">
        <color theme="9" tint="-0.24994659260841701"/>
      </right>
      <top style="mediumDashed">
        <color theme="9" tint="-0.24994659260841701"/>
      </top>
      <bottom style="thin">
        <color indexed="64"/>
      </bottom>
      <diagonal/>
    </border>
    <border>
      <left style="mediumDashed">
        <color theme="9" tint="-0.2499465926084170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Dashed">
        <color theme="9" tint="-0.24994659260841701"/>
      </right>
      <top style="thin">
        <color indexed="64"/>
      </top>
      <bottom style="thin">
        <color indexed="64"/>
      </bottom>
      <diagonal/>
    </border>
    <border>
      <left style="mediumDashed">
        <color theme="9" tint="-0.24994659260841701"/>
      </left>
      <right style="thin">
        <color auto="1"/>
      </right>
      <top style="thin">
        <color indexed="64"/>
      </top>
      <bottom style="mediumDashed">
        <color theme="9" tint="-0.24994659260841701"/>
      </bottom>
      <diagonal/>
    </border>
    <border>
      <left style="thin">
        <color auto="1"/>
      </left>
      <right style="mediumDashed">
        <color theme="9" tint="-0.24994659260841701"/>
      </right>
      <top style="thin">
        <color indexed="64"/>
      </top>
      <bottom style="mediumDashed">
        <color theme="9" tint="-0.2499465926084170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Dashed">
        <color auto="1"/>
      </left>
      <right/>
      <top style="mediumDashed">
        <color auto="1"/>
      </top>
      <bottom style="medium">
        <color indexed="64"/>
      </bottom>
      <diagonal/>
    </border>
    <border>
      <left/>
      <right style="mediumDashed">
        <color auto="1"/>
      </right>
      <top style="mediumDashed">
        <color auto="1"/>
      </top>
      <bottom style="medium">
        <color indexed="64"/>
      </bottom>
      <diagonal/>
    </border>
    <border>
      <left style="medium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Dashed">
        <color auto="1"/>
      </right>
      <top style="thin">
        <color auto="1"/>
      </top>
      <bottom style="thin">
        <color auto="1"/>
      </bottom>
      <diagonal/>
    </border>
    <border>
      <left style="mediumDashed">
        <color auto="1"/>
      </left>
      <right/>
      <top style="thin">
        <color auto="1"/>
      </top>
      <bottom style="mediumDashed">
        <color auto="1"/>
      </bottom>
      <diagonal/>
    </border>
    <border>
      <left style="thin">
        <color auto="1"/>
      </left>
      <right style="mediumDashed">
        <color auto="1"/>
      </right>
      <top style="thin">
        <color auto="1"/>
      </top>
      <bottom style="mediumDashed">
        <color auto="1"/>
      </bottom>
      <diagonal/>
    </border>
    <border>
      <left/>
      <right/>
      <top style="mediumDashed">
        <color auto="1"/>
      </top>
      <bottom style="medium">
        <color indexed="64"/>
      </bottom>
      <diagonal/>
    </border>
    <border>
      <left/>
      <right style="mediumDashed">
        <color auto="1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Dashed">
        <color auto="1"/>
      </bottom>
      <diagonal/>
    </border>
    <border>
      <left style="thin">
        <color indexed="64"/>
      </left>
      <right/>
      <top/>
      <bottom style="mediumDashed">
        <color auto="1"/>
      </bottom>
      <diagonal/>
    </border>
    <border>
      <left/>
      <right style="mediumDashed">
        <color indexed="64"/>
      </right>
      <top/>
      <bottom style="thin">
        <color auto="1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Dashed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2" fillId="0" borderId="0"/>
  </cellStyleXfs>
  <cellXfs count="179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9" xfId="0" applyBorder="1"/>
    <xf numFmtId="0" fontId="0" fillId="0" borderId="0" xfId="0" applyAlignment="1">
      <alignment horizontal="center"/>
    </xf>
    <xf numFmtId="0" fontId="0" fillId="8" borderId="7" xfId="0" applyFill="1" applyBorder="1"/>
    <xf numFmtId="0" fontId="0" fillId="8" borderId="6" xfId="0" applyFill="1" applyBorder="1"/>
    <xf numFmtId="0" fontId="0" fillId="8" borderId="4" xfId="0" applyFill="1" applyBorder="1"/>
    <xf numFmtId="0" fontId="0" fillId="8" borderId="3" xfId="0" applyFill="1" applyBorder="1"/>
    <xf numFmtId="0" fontId="0" fillId="8" borderId="3" xfId="0" applyFill="1" applyBorder="1" applyAlignment="1">
      <alignment horizontal="center"/>
    </xf>
    <xf numFmtId="165" fontId="4" fillId="9" borderId="12" xfId="2" applyNumberFormat="1" applyFont="1" applyFill="1" applyBorder="1" applyAlignment="1">
      <alignment horizontal="center"/>
    </xf>
    <xf numFmtId="0" fontId="4" fillId="9" borderId="15" xfId="0" applyFont="1" applyFill="1" applyBorder="1"/>
    <xf numFmtId="3" fontId="0" fillId="0" borderId="9" xfId="0" applyNumberFormat="1" applyBorder="1"/>
    <xf numFmtId="164" fontId="0" fillId="0" borderId="9" xfId="2" applyNumberFormat="1" applyFont="1" applyBorder="1"/>
    <xf numFmtId="3" fontId="0" fillId="5" borderId="19" xfId="0" applyNumberFormat="1" applyFill="1" applyBorder="1"/>
    <xf numFmtId="3" fontId="0" fillId="5" borderId="9" xfId="0" applyNumberFormat="1" applyFill="1" applyBorder="1"/>
    <xf numFmtId="3" fontId="0" fillId="0" borderId="1" xfId="0" applyNumberFormat="1" applyBorder="1"/>
    <xf numFmtId="0" fontId="0" fillId="0" borderId="9" xfId="0" applyBorder="1" applyAlignment="1">
      <alignment wrapText="1"/>
    </xf>
    <xf numFmtId="0" fontId="0" fillId="8" borderId="6" xfId="0" applyFill="1" applyBorder="1" applyAlignment="1">
      <alignment vertical="top"/>
    </xf>
    <xf numFmtId="0" fontId="0" fillId="0" borderId="0" xfId="0" applyAlignment="1">
      <alignment vertical="top"/>
    </xf>
    <xf numFmtId="169" fontId="0" fillId="0" borderId="9" xfId="0" applyNumberFormat="1" applyBorder="1"/>
    <xf numFmtId="0" fontId="8" fillId="8" borderId="4" xfId="0" applyFont="1" applyFill="1" applyBorder="1"/>
    <xf numFmtId="0" fontId="8" fillId="0" borderId="9" xfId="0" applyFont="1" applyBorder="1"/>
    <xf numFmtId="2" fontId="8" fillId="0" borderId="2" xfId="0" applyNumberFormat="1" applyFont="1" applyBorder="1" applyAlignment="1">
      <alignment horizontal="center"/>
    </xf>
    <xf numFmtId="165" fontId="8" fillId="0" borderId="9" xfId="2" applyNumberFormat="1" applyFont="1" applyBorder="1" applyAlignment="1">
      <alignment horizontal="center"/>
    </xf>
    <xf numFmtId="0" fontId="8" fillId="0" borderId="9" xfId="0" applyFont="1" applyBorder="1" applyAlignment="1">
      <alignment wrapText="1"/>
    </xf>
    <xf numFmtId="0" fontId="8" fillId="6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4" borderId="0" xfId="0" applyFont="1" applyFill="1" applyAlignment="1">
      <alignment horizontal="right"/>
    </xf>
    <xf numFmtId="0" fontId="8" fillId="4" borderId="16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168" fontId="8" fillId="2" borderId="9" xfId="1" applyNumberFormat="1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/>
    <xf numFmtId="0" fontId="12" fillId="0" borderId="10" xfId="0" applyFont="1" applyBorder="1"/>
    <xf numFmtId="14" fontId="8" fillId="6" borderId="24" xfId="0" applyNumberFormat="1" applyFont="1" applyFill="1" applyBorder="1" applyAlignment="1" applyProtection="1">
      <alignment horizontal="center"/>
      <protection locked="0"/>
    </xf>
    <xf numFmtId="0" fontId="8" fillId="0" borderId="23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0" fillId="0" borderId="20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/>
    <xf numFmtId="0" fontId="8" fillId="8" borderId="4" xfId="0" applyFont="1" applyFill="1" applyBorder="1" applyAlignment="1">
      <alignment vertical="top"/>
    </xf>
    <xf numFmtId="0" fontId="8" fillId="2" borderId="9" xfId="0" applyFont="1" applyFill="1" applyBorder="1"/>
    <xf numFmtId="165" fontId="8" fillId="2" borderId="9" xfId="2" applyNumberFormat="1" applyFont="1" applyFill="1" applyBorder="1" applyAlignment="1">
      <alignment horizontal="center"/>
    </xf>
    <xf numFmtId="0" fontId="8" fillId="13" borderId="8" xfId="0" applyFont="1" applyFill="1" applyBorder="1" applyAlignment="1">
      <alignment horizontal="center"/>
    </xf>
    <xf numFmtId="0" fontId="8" fillId="13" borderId="0" xfId="0" applyFont="1" applyFill="1" applyAlignment="1">
      <alignment horizontal="center"/>
    </xf>
    <xf numFmtId="0" fontId="8" fillId="13" borderId="6" xfId="0" applyFont="1" applyFill="1" applyBorder="1" applyAlignment="1">
      <alignment horizontal="center"/>
    </xf>
    <xf numFmtId="0" fontId="10" fillId="0" borderId="17" xfId="0" applyFont="1" applyBorder="1"/>
    <xf numFmtId="0" fontId="8" fillId="6" borderId="31" xfId="0" applyFont="1" applyFill="1" applyBorder="1" applyAlignment="1" applyProtection="1">
      <alignment horizontal="center"/>
      <protection locked="0"/>
    </xf>
    <xf numFmtId="0" fontId="10" fillId="0" borderId="11" xfId="0" applyFont="1" applyBorder="1"/>
    <xf numFmtId="0" fontId="8" fillId="6" borderId="29" xfId="0" applyFont="1" applyFill="1" applyBorder="1" applyAlignment="1" applyProtection="1">
      <alignment horizontal="center"/>
      <protection locked="0"/>
    </xf>
    <xf numFmtId="0" fontId="10" fillId="0" borderId="34" xfId="0" applyFont="1" applyBorder="1"/>
    <xf numFmtId="166" fontId="8" fillId="14" borderId="35" xfId="1" applyNumberFormat="1" applyFont="1" applyFill="1" applyBorder="1" applyAlignment="1">
      <alignment horizontal="center"/>
    </xf>
    <xf numFmtId="0" fontId="8" fillId="0" borderId="36" xfId="0" applyFont="1" applyBorder="1"/>
    <xf numFmtId="169" fontId="8" fillId="2" borderId="36" xfId="1" applyNumberFormat="1" applyFont="1" applyFill="1" applyBorder="1" applyAlignment="1">
      <alignment horizontal="center"/>
    </xf>
    <xf numFmtId="0" fontId="4" fillId="9" borderId="3" xfId="0" applyFont="1" applyFill="1" applyBorder="1"/>
    <xf numFmtId="165" fontId="4" fillId="9" borderId="3" xfId="2" applyNumberFormat="1" applyFont="1" applyFill="1" applyBorder="1" applyAlignment="1">
      <alignment horizontal="center"/>
    </xf>
    <xf numFmtId="0" fontId="15" fillId="0" borderId="39" xfId="0" applyFont="1" applyBorder="1"/>
    <xf numFmtId="165" fontId="15" fillId="0" borderId="40" xfId="2" applyNumberFormat="1" applyFont="1" applyBorder="1" applyAlignment="1">
      <alignment horizontal="center"/>
    </xf>
    <xf numFmtId="0" fontId="15" fillId="0" borderId="41" xfId="0" applyFont="1" applyBorder="1"/>
    <xf numFmtId="165" fontId="15" fillId="0" borderId="42" xfId="2" applyNumberFormat="1" applyFont="1" applyBorder="1" applyAlignment="1">
      <alignment horizontal="center"/>
    </xf>
    <xf numFmtId="0" fontId="8" fillId="8" borderId="4" xfId="0" applyFont="1" applyFill="1" applyBorder="1" applyAlignment="1">
      <alignment vertical="center"/>
    </xf>
    <xf numFmtId="0" fontId="0" fillId="8" borderId="6" xfId="0" applyFill="1" applyBorder="1" applyAlignment="1">
      <alignment vertical="center"/>
    </xf>
    <xf numFmtId="0" fontId="0" fillId="0" borderId="0" xfId="0" applyAlignment="1">
      <alignment vertical="center"/>
    </xf>
    <xf numFmtId="0" fontId="10" fillId="0" borderId="30" xfId="0" applyFont="1" applyBorder="1"/>
    <xf numFmtId="167" fontId="8" fillId="6" borderId="43" xfId="2" applyNumberFormat="1" applyFont="1" applyFill="1" applyBorder="1" applyAlignment="1" applyProtection="1">
      <alignment horizontal="center"/>
      <protection locked="0"/>
    </xf>
    <xf numFmtId="0" fontId="8" fillId="0" borderId="44" xfId="0" applyFont="1" applyBorder="1"/>
    <xf numFmtId="0" fontId="8" fillId="13" borderId="1" xfId="0" applyFont="1" applyFill="1" applyBorder="1" applyAlignment="1">
      <alignment horizontal="center"/>
    </xf>
    <xf numFmtId="0" fontId="10" fillId="0" borderId="23" xfId="0" applyFont="1" applyBorder="1" applyAlignment="1">
      <alignment horizontal="right" vertical="center"/>
    </xf>
    <xf numFmtId="0" fontId="8" fillId="0" borderId="47" xfId="0" applyFont="1" applyBorder="1" applyAlignment="1">
      <alignment vertical="center"/>
    </xf>
    <xf numFmtId="0" fontId="10" fillId="0" borderId="49" xfId="0" applyFont="1" applyBorder="1" applyAlignment="1">
      <alignment wrapText="1"/>
    </xf>
    <xf numFmtId="0" fontId="8" fillId="4" borderId="51" xfId="0" applyFont="1" applyFill="1" applyBorder="1" applyAlignment="1">
      <alignment horizontal="center"/>
    </xf>
    <xf numFmtId="0" fontId="8" fillId="0" borderId="53" xfId="0" applyFont="1" applyBorder="1" applyAlignment="1">
      <alignment horizontal="right"/>
    </xf>
    <xf numFmtId="0" fontId="8" fillId="0" borderId="50" xfId="0" applyFont="1" applyBorder="1"/>
    <xf numFmtId="0" fontId="11" fillId="6" borderId="54" xfId="0" applyFont="1" applyFill="1" applyBorder="1" applyAlignment="1" applyProtection="1">
      <alignment horizontal="center" vertical="center"/>
      <protection locked="0"/>
    </xf>
    <xf numFmtId="0" fontId="16" fillId="2" borderId="14" xfId="0" applyFont="1" applyFill="1" applyBorder="1" applyAlignment="1">
      <alignment horizontal="center" vertical="center" wrapText="1"/>
    </xf>
    <xf numFmtId="167" fontId="8" fillId="6" borderId="55" xfId="2" applyNumberFormat="1" applyFont="1" applyFill="1" applyBorder="1" applyAlignment="1" applyProtection="1">
      <alignment horizontal="center"/>
      <protection locked="0"/>
    </xf>
    <xf numFmtId="0" fontId="8" fillId="0" borderId="27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/>
    </xf>
    <xf numFmtId="167" fontId="8" fillId="6" borderId="9" xfId="2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0" fillId="0" borderId="47" xfId="0" applyFont="1" applyBorder="1" applyAlignment="1">
      <alignment vertical="center"/>
    </xf>
    <xf numFmtId="0" fontId="8" fillId="6" borderId="9" xfId="2" applyNumberFormat="1" applyFont="1" applyFill="1" applyBorder="1" applyAlignment="1" applyProtection="1">
      <alignment horizontal="center" vertical="center"/>
      <protection locked="0"/>
    </xf>
    <xf numFmtId="0" fontId="8" fillId="0" borderId="14" xfId="0" applyFont="1" applyBorder="1" applyAlignment="1">
      <alignment horizontal="right" vertical="center" wrapText="1"/>
    </xf>
    <xf numFmtId="0" fontId="0" fillId="15" borderId="5" xfId="0" applyFill="1" applyBorder="1"/>
    <xf numFmtId="0" fontId="0" fillId="15" borderId="8" xfId="0" applyFill="1" applyBorder="1"/>
    <xf numFmtId="0" fontId="0" fillId="15" borderId="7" xfId="0" applyFill="1" applyBorder="1"/>
    <xf numFmtId="0" fontId="10" fillId="15" borderId="4" xfId="0" applyFont="1" applyFill="1" applyBorder="1"/>
    <xf numFmtId="0" fontId="0" fillId="15" borderId="6" xfId="0" applyFill="1" applyBorder="1"/>
    <xf numFmtId="0" fontId="0" fillId="15" borderId="54" xfId="0" applyFill="1" applyBorder="1"/>
    <xf numFmtId="0" fontId="0" fillId="15" borderId="3" xfId="0" applyFill="1" applyBorder="1"/>
    <xf numFmtId="0" fontId="0" fillId="15" borderId="59" xfId="0" applyFill="1" applyBorder="1"/>
    <xf numFmtId="167" fontId="8" fillId="0" borderId="9" xfId="2" applyNumberFormat="1" applyFont="1" applyBorder="1" applyAlignment="1">
      <alignment horizontal="center"/>
    </xf>
    <xf numFmtId="0" fontId="1" fillId="2" borderId="9" xfId="0" applyFont="1" applyFill="1" applyBorder="1" applyAlignment="1">
      <alignment wrapText="1"/>
    </xf>
    <xf numFmtId="164" fontId="0" fillId="3" borderId="9" xfId="2" applyNumberFormat="1" applyFont="1" applyFill="1" applyBorder="1"/>
    <xf numFmtId="0" fontId="0" fillId="11" borderId="0" xfId="0" applyFill="1" applyAlignment="1">
      <alignment wrapText="1"/>
    </xf>
    <xf numFmtId="3" fontId="19" fillId="8" borderId="2" xfId="0" applyNumberFormat="1" applyFont="1" applyFill="1" applyBorder="1"/>
    <xf numFmtId="3" fontId="0" fillId="3" borderId="9" xfId="0" applyNumberFormat="1" applyFill="1" applyBorder="1"/>
    <xf numFmtId="0" fontId="0" fillId="10" borderId="2" xfId="0" applyFill="1" applyBorder="1" applyAlignment="1">
      <alignment wrapText="1"/>
    </xf>
    <xf numFmtId="0" fontId="0" fillId="3" borderId="14" xfId="0" applyFill="1" applyBorder="1" applyAlignment="1">
      <alignment wrapText="1"/>
    </xf>
    <xf numFmtId="0" fontId="0" fillId="11" borderId="14" xfId="0" applyFill="1" applyBorder="1"/>
    <xf numFmtId="0" fontId="0" fillId="5" borderId="14" xfId="0" applyFill="1" applyBorder="1"/>
    <xf numFmtId="0" fontId="0" fillId="5" borderId="61" xfId="0" applyFill="1" applyBorder="1"/>
    <xf numFmtId="0" fontId="0" fillId="11" borderId="54" xfId="0" applyFill="1" applyBorder="1" applyAlignment="1">
      <alignment wrapText="1"/>
    </xf>
    <xf numFmtId="0" fontId="0" fillId="11" borderId="4" xfId="0" applyFill="1" applyBorder="1"/>
    <xf numFmtId="0" fontId="0" fillId="10" borderId="65" xfId="0" applyFill="1" applyBorder="1"/>
    <xf numFmtId="0" fontId="0" fillId="10" borderId="66" xfId="0" applyFill="1" applyBorder="1" applyAlignment="1">
      <alignment wrapText="1"/>
    </xf>
    <xf numFmtId="0" fontId="0" fillId="0" borderId="67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67" xfId="0" applyBorder="1"/>
    <xf numFmtId="0" fontId="0" fillId="0" borderId="29" xfId="0" applyBorder="1"/>
    <xf numFmtId="3" fontId="0" fillId="0" borderId="67" xfId="0" applyNumberFormat="1" applyBorder="1"/>
    <xf numFmtId="3" fontId="0" fillId="0" borderId="29" xfId="0" applyNumberFormat="1" applyBorder="1"/>
    <xf numFmtId="3" fontId="0" fillId="5" borderId="67" xfId="0" applyNumberFormat="1" applyFill="1" applyBorder="1"/>
    <xf numFmtId="3" fontId="0" fillId="5" borderId="29" xfId="0" applyNumberFormat="1" applyFill="1" applyBorder="1"/>
    <xf numFmtId="3" fontId="0" fillId="5" borderId="68" xfId="0" applyNumberFormat="1" applyFill="1" applyBorder="1"/>
    <xf numFmtId="3" fontId="0" fillId="5" borderId="69" xfId="0" applyNumberFormat="1" applyFill="1" applyBorder="1"/>
    <xf numFmtId="3" fontId="0" fillId="3" borderId="67" xfId="0" applyNumberFormat="1" applyFill="1" applyBorder="1"/>
    <xf numFmtId="3" fontId="0" fillId="3" borderId="29" xfId="0" applyNumberFormat="1" applyFill="1" applyBorder="1"/>
    <xf numFmtId="169" fontId="0" fillId="0" borderId="67" xfId="0" applyNumberFormat="1" applyBorder="1"/>
    <xf numFmtId="169" fontId="0" fillId="0" borderId="29" xfId="0" applyNumberFormat="1" applyBorder="1"/>
    <xf numFmtId="3" fontId="0" fillId="0" borderId="70" xfId="0" applyNumberFormat="1" applyBorder="1"/>
    <xf numFmtId="3" fontId="0" fillId="0" borderId="71" xfId="0" applyNumberFormat="1" applyBorder="1"/>
    <xf numFmtId="164" fontId="0" fillId="0" borderId="67" xfId="2" applyNumberFormat="1" applyFont="1" applyBorder="1"/>
    <xf numFmtId="164" fontId="0" fillId="0" borderId="29" xfId="2" applyNumberFormat="1" applyFont="1" applyBorder="1"/>
    <xf numFmtId="3" fontId="0" fillId="0" borderId="72" xfId="0" applyNumberFormat="1" applyBorder="1"/>
    <xf numFmtId="3" fontId="0" fillId="0" borderId="73" xfId="0" applyNumberFormat="1" applyBorder="1"/>
    <xf numFmtId="3" fontId="0" fillId="0" borderId="74" xfId="0" applyNumberFormat="1" applyBorder="1"/>
    <xf numFmtId="0" fontId="0" fillId="10" borderId="65" xfId="0" applyFill="1" applyBorder="1" applyAlignment="1">
      <alignment wrapText="1"/>
    </xf>
    <xf numFmtId="164" fontId="0" fillId="3" borderId="67" xfId="2" applyNumberFormat="1" applyFont="1" applyFill="1" applyBorder="1"/>
    <xf numFmtId="164" fontId="0" fillId="3" borderId="29" xfId="2" applyNumberFormat="1" applyFont="1" applyFill="1" applyBorder="1"/>
    <xf numFmtId="0" fontId="20" fillId="0" borderId="8" xfId="0" applyFont="1" applyBorder="1" applyAlignment="1">
      <alignment horizontal="center" vertical="center" wrapText="1"/>
    </xf>
    <xf numFmtId="0" fontId="0" fillId="15" borderId="0" xfId="0" applyFill="1"/>
    <xf numFmtId="0" fontId="10" fillId="15" borderId="0" xfId="0" applyFont="1" applyFill="1"/>
    <xf numFmtId="0" fontId="8" fillId="4" borderId="51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10" fillId="4" borderId="25" xfId="0" applyFont="1" applyFill="1" applyBorder="1" applyAlignment="1">
      <alignment horizontal="right"/>
    </xf>
    <xf numFmtId="0" fontId="10" fillId="4" borderId="3" xfId="0" applyFont="1" applyFill="1" applyBorder="1" applyAlignment="1">
      <alignment horizontal="right"/>
    </xf>
    <xf numFmtId="0" fontId="8" fillId="12" borderId="32" xfId="0" applyFont="1" applyFill="1" applyBorder="1" applyAlignment="1">
      <alignment horizontal="right" wrapText="1"/>
    </xf>
    <xf numFmtId="0" fontId="8" fillId="12" borderId="33" xfId="0" applyFont="1" applyFill="1" applyBorder="1" applyAlignment="1">
      <alignment horizontal="right" wrapText="1"/>
    </xf>
    <xf numFmtId="0" fontId="8" fillId="0" borderId="15" xfId="0" applyFont="1" applyBorder="1" applyAlignment="1">
      <alignment horizontal="right" vertical="center" wrapText="1"/>
    </xf>
    <xf numFmtId="0" fontId="8" fillId="0" borderId="48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57" xfId="0" applyFont="1" applyBorder="1" applyAlignment="1">
      <alignment horizontal="right" vertical="center" wrapText="1"/>
    </xf>
    <xf numFmtId="0" fontId="8" fillId="6" borderId="5" xfId="1" applyNumberFormat="1" applyFont="1" applyFill="1" applyBorder="1" applyAlignment="1" applyProtection="1">
      <alignment horizontal="right" wrapText="1"/>
      <protection locked="0"/>
    </xf>
    <xf numFmtId="0" fontId="8" fillId="6" borderId="7" xfId="1" applyNumberFormat="1" applyFont="1" applyFill="1" applyBorder="1" applyAlignment="1" applyProtection="1">
      <alignment horizontal="right" wrapText="1"/>
      <protection locked="0"/>
    </xf>
    <xf numFmtId="0" fontId="8" fillId="6" borderId="4" xfId="1" applyNumberFormat="1" applyFont="1" applyFill="1" applyBorder="1" applyAlignment="1" applyProtection="1">
      <alignment horizontal="right" wrapText="1"/>
      <protection locked="0"/>
    </xf>
    <xf numFmtId="0" fontId="8" fillId="6" borderId="6" xfId="1" applyNumberFormat="1" applyFont="1" applyFill="1" applyBorder="1" applyAlignment="1" applyProtection="1">
      <alignment horizontal="right" wrapText="1"/>
      <protection locked="0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8" fillId="0" borderId="9" xfId="0" applyFont="1" applyBorder="1" applyAlignment="1">
      <alignment horizontal="right"/>
    </xf>
    <xf numFmtId="0" fontId="8" fillId="0" borderId="36" xfId="0" applyFont="1" applyBorder="1" applyAlignment="1">
      <alignment horizontal="right"/>
    </xf>
    <xf numFmtId="0" fontId="9" fillId="7" borderId="30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0" fontId="8" fillId="0" borderId="28" xfId="0" applyFont="1" applyBorder="1" applyAlignment="1">
      <alignment horizontal="right" wrapText="1"/>
    </xf>
    <xf numFmtId="0" fontId="8" fillId="0" borderId="52" xfId="0" applyFont="1" applyBorder="1" applyAlignment="1">
      <alignment horizontal="right" wrapText="1"/>
    </xf>
    <xf numFmtId="0" fontId="8" fillId="4" borderId="0" xfId="0" applyFont="1" applyFill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6" borderId="58" xfId="0" applyFont="1" applyFill="1" applyBorder="1" applyAlignment="1" applyProtection="1">
      <alignment horizontal="center"/>
      <protection locked="0"/>
    </xf>
    <xf numFmtId="0" fontId="8" fillId="6" borderId="22" xfId="0" applyFont="1" applyFill="1" applyBorder="1" applyAlignment="1" applyProtection="1">
      <alignment horizontal="center"/>
      <protection locked="0"/>
    </xf>
    <xf numFmtId="0" fontId="8" fillId="0" borderId="12" xfId="0" applyFont="1" applyBorder="1" applyAlignment="1">
      <alignment horizontal="right" vertical="center" wrapText="1"/>
    </xf>
    <xf numFmtId="0" fontId="8" fillId="0" borderId="60" xfId="0" applyFont="1" applyBorder="1" applyAlignment="1">
      <alignment horizontal="right" vertical="center" wrapText="1"/>
    </xf>
    <xf numFmtId="0" fontId="20" fillId="16" borderId="8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top"/>
    </xf>
    <xf numFmtId="0" fontId="14" fillId="4" borderId="37" xfId="0" applyFont="1" applyFill="1" applyBorder="1" applyAlignment="1">
      <alignment horizontal="right"/>
    </xf>
    <xf numFmtId="0" fontId="14" fillId="4" borderId="38" xfId="0" applyFont="1" applyFill="1" applyBorder="1" applyAlignment="1">
      <alignment horizontal="right"/>
    </xf>
    <xf numFmtId="0" fontId="8" fillId="4" borderId="10" xfId="0" applyFont="1" applyFill="1" applyBorder="1" applyAlignment="1">
      <alignment horizontal="right"/>
    </xf>
    <xf numFmtId="0" fontId="8" fillId="4" borderId="16" xfId="0" applyFont="1" applyFill="1" applyBorder="1" applyAlignment="1">
      <alignment horizontal="right"/>
    </xf>
    <xf numFmtId="0" fontId="21" fillId="4" borderId="62" xfId="0" applyFont="1" applyFill="1" applyBorder="1" applyAlignment="1">
      <alignment horizontal="center"/>
    </xf>
    <xf numFmtId="0" fontId="21" fillId="4" borderId="63" xfId="0" applyFont="1" applyFill="1" applyBorder="1" applyAlignment="1">
      <alignment horizontal="center"/>
    </xf>
    <xf numFmtId="0" fontId="21" fillId="4" borderId="64" xfId="0" applyFont="1" applyFill="1" applyBorder="1" applyAlignment="1">
      <alignment horizontal="center"/>
    </xf>
    <xf numFmtId="0" fontId="17" fillId="11" borderId="62" xfId="0" applyFont="1" applyFill="1" applyBorder="1" applyAlignment="1">
      <alignment horizontal="center"/>
    </xf>
    <xf numFmtId="0" fontId="17" fillId="11" borderId="63" xfId="0" applyFont="1" applyFill="1" applyBorder="1" applyAlignment="1">
      <alignment horizontal="center"/>
    </xf>
    <xf numFmtId="0" fontId="17" fillId="11" borderId="64" xfId="0" applyFont="1" applyFill="1" applyBorder="1" applyAlignment="1">
      <alignment horizontal="center"/>
    </xf>
  </cellXfs>
  <cellStyles count="5">
    <cellStyle name="Comma" xfId="2" builtinId="3"/>
    <cellStyle name="Normal" xfId="0" builtinId="0"/>
    <cellStyle name="Normal 2" xfId="3" xr:uid="{00000000-0005-0000-0000-000002000000}"/>
    <cellStyle name="Normal 3" xfId="4" xr:uid="{00000000-0005-0000-0000-000003000000}"/>
    <cellStyle name="Percent" xfId="1" builtinId="5"/>
  </cellStyles>
  <dxfs count="1">
    <dxf>
      <font>
        <color theme="0" tint="-4.9989318521683403E-2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D243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165100</xdr:colOff>
      <xdr:row>3</xdr:row>
      <xdr:rowOff>139700</xdr:rowOff>
    </xdr:from>
    <xdr:to>
      <xdr:col>19</xdr:col>
      <xdr:colOff>88900</xdr:colOff>
      <xdr:row>34</xdr:row>
      <xdr:rowOff>228600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CA4D4450-3910-60CF-FCCC-2A706CD46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6015100" y="958850"/>
          <a:ext cx="6896100" cy="916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13</xdr:col>
      <xdr:colOff>400756</xdr:colOff>
      <xdr:row>0</xdr:row>
      <xdr:rowOff>48543</xdr:rowOff>
    </xdr:from>
    <xdr:ext cx="736600" cy="751840"/>
    <xdr:pic>
      <xdr:nvPicPr>
        <xdr:cNvPr id="4" name="גרפיקה 3" descr="יונה עם מילוי מלא">
          <a:extLst>
            <a:ext uri="{FF2B5EF4-FFF2-40B4-BE49-F238E27FC236}">
              <a16:creationId xmlns:a16="http://schemas.microsoft.com/office/drawing/2014/main" id="{9E862761-6C51-4812-A1D2-19526590C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979233844" y="48543"/>
          <a:ext cx="736600" cy="751840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pageSetUpPr fitToPage="1"/>
  </sheetPr>
  <dimension ref="A1:Q43"/>
  <sheetViews>
    <sheetView showGridLines="0" rightToLeft="1" tabSelected="1" topLeftCell="F1" workbookViewId="0">
      <selection activeCell="E5" sqref="E5:F5"/>
    </sheetView>
  </sheetViews>
  <sheetFormatPr defaultRowHeight="14.5" x14ac:dyDescent="0.35"/>
  <cols>
    <col min="1" max="1" width="1.36328125" customWidth="1"/>
    <col min="2" max="2" width="31.81640625" customWidth="1"/>
    <col min="3" max="3" width="26.36328125" style="4" customWidth="1"/>
    <col min="4" max="4" width="1" style="4" customWidth="1"/>
    <col min="5" max="5" width="31.1796875" style="4" customWidth="1"/>
    <col min="6" max="6" width="12.1796875" customWidth="1"/>
    <col min="7" max="7" width="1.453125" customWidth="1"/>
    <col min="8" max="8" width="3.81640625" customWidth="1"/>
  </cols>
  <sheetData>
    <row r="1" spans="1:17" ht="21.5" customHeight="1" x14ac:dyDescent="0.45">
      <c r="A1" s="7"/>
      <c r="B1" s="151" t="s">
        <v>29</v>
      </c>
      <c r="C1" s="152"/>
      <c r="D1" s="152"/>
      <c r="E1" s="152"/>
      <c r="F1" s="153"/>
      <c r="G1" s="5"/>
      <c r="I1" s="86"/>
      <c r="J1" s="87"/>
      <c r="K1" s="87"/>
      <c r="L1" s="87"/>
      <c r="M1" s="87"/>
      <c r="N1" s="87"/>
      <c r="O1" s="88"/>
    </row>
    <row r="2" spans="1:17" ht="23" customHeight="1" thickBot="1" x14ac:dyDescent="0.4">
      <c r="A2" s="21"/>
      <c r="B2" s="156" t="s">
        <v>18</v>
      </c>
      <c r="C2" s="157"/>
      <c r="D2" s="157"/>
      <c r="E2" s="157"/>
      <c r="F2" s="158"/>
      <c r="G2" s="6"/>
      <c r="I2" s="89" t="s">
        <v>90</v>
      </c>
      <c r="J2" s="135"/>
      <c r="K2" s="135"/>
      <c r="L2" s="135"/>
      <c r="M2" s="134"/>
      <c r="N2" s="134"/>
      <c r="O2" s="90"/>
    </row>
    <row r="3" spans="1:17" ht="20" customHeight="1" x14ac:dyDescent="0.35">
      <c r="A3" s="21"/>
      <c r="B3" s="48" t="s">
        <v>2</v>
      </c>
      <c r="C3" s="49">
        <v>123456789</v>
      </c>
      <c r="D3" s="45"/>
      <c r="E3" s="154" t="s">
        <v>9</v>
      </c>
      <c r="F3" s="154"/>
      <c r="G3" s="6"/>
      <c r="I3" s="91"/>
      <c r="J3" s="92"/>
      <c r="K3" s="92"/>
      <c r="L3" s="92"/>
      <c r="M3" s="92"/>
      <c r="N3" s="92"/>
      <c r="O3" s="93"/>
    </row>
    <row r="4" spans="1:17" ht="20.5" customHeight="1" x14ac:dyDescent="0.35">
      <c r="A4" s="21"/>
      <c r="B4" s="50" t="s">
        <v>3</v>
      </c>
      <c r="C4" s="51" t="s">
        <v>66</v>
      </c>
      <c r="D4" s="46"/>
      <c r="E4" s="154" t="s">
        <v>53</v>
      </c>
      <c r="F4" s="154"/>
      <c r="G4" s="6"/>
    </row>
    <row r="5" spans="1:17" ht="20" customHeight="1" thickBot="1" x14ac:dyDescent="0.4">
      <c r="A5" s="21"/>
      <c r="B5" s="65" t="s">
        <v>4</v>
      </c>
      <c r="C5" s="66">
        <v>1</v>
      </c>
      <c r="D5" s="46"/>
      <c r="E5" s="155" t="s">
        <v>14</v>
      </c>
      <c r="F5" s="155"/>
      <c r="G5" s="6"/>
    </row>
    <row r="6" spans="1:17" ht="16" thickBot="1" x14ac:dyDescent="0.4">
      <c r="A6" s="21"/>
      <c r="B6" s="138" t="s">
        <v>62</v>
      </c>
      <c r="C6" s="136"/>
      <c r="D6" s="72"/>
      <c r="E6" s="136" t="s">
        <v>63</v>
      </c>
      <c r="F6" s="137"/>
      <c r="G6" s="6"/>
    </row>
    <row r="7" spans="1:17" ht="35" customHeight="1" x14ac:dyDescent="0.35">
      <c r="A7" s="21"/>
      <c r="B7" s="69" t="s">
        <v>8</v>
      </c>
      <c r="C7" s="75" t="s">
        <v>79</v>
      </c>
      <c r="D7" s="78"/>
      <c r="E7" s="159" t="s">
        <v>65</v>
      </c>
      <c r="F7" s="160"/>
      <c r="G7" s="6"/>
      <c r="Q7" t="s">
        <v>15</v>
      </c>
    </row>
    <row r="8" spans="1:17" s="64" customFormat="1" ht="60.5" customHeight="1" x14ac:dyDescent="0.35">
      <c r="A8" s="62"/>
      <c r="B8" s="70" t="s">
        <v>52</v>
      </c>
      <c r="C8" s="76" t="str">
        <f>HLOOKUP(C7,'ריכוז מטעים'!2:3,2,0)</f>
        <v xml:space="preserve">אין </v>
      </c>
      <c r="D8" s="79"/>
      <c r="E8" s="143" t="s">
        <v>58</v>
      </c>
      <c r="F8" s="144"/>
      <c r="G8" s="63"/>
    </row>
    <row r="9" spans="1:17" s="64" customFormat="1" ht="22.5" customHeight="1" x14ac:dyDescent="0.35">
      <c r="A9" s="62"/>
      <c r="B9" s="83" t="s">
        <v>67</v>
      </c>
      <c r="C9" s="81">
        <v>1</v>
      </c>
      <c r="D9" s="82"/>
      <c r="E9" s="145" t="s">
        <v>68</v>
      </c>
      <c r="F9" s="146"/>
      <c r="G9" s="63"/>
    </row>
    <row r="10" spans="1:17" s="64" customFormat="1" ht="25.5" customHeight="1" x14ac:dyDescent="0.35">
      <c r="A10" s="62"/>
      <c r="B10" s="83" t="s">
        <v>71</v>
      </c>
      <c r="C10" s="84"/>
      <c r="D10" s="85"/>
      <c r="E10" s="165" t="s">
        <v>72</v>
      </c>
      <c r="F10" s="166"/>
      <c r="G10" s="63"/>
    </row>
    <row r="11" spans="1:17" ht="23.5" customHeight="1" thickBot="1" x14ac:dyDescent="0.4">
      <c r="A11" s="21"/>
      <c r="B11" s="71" t="s">
        <v>51</v>
      </c>
      <c r="C11" s="77"/>
      <c r="D11" s="80"/>
      <c r="E11" s="73" t="s">
        <v>44</v>
      </c>
      <c r="F11" s="74"/>
      <c r="G11" s="6"/>
    </row>
    <row r="12" spans="1:17" ht="21.5" customHeight="1" thickBot="1" x14ac:dyDescent="0.4">
      <c r="A12" s="21"/>
      <c r="B12" s="139" t="s">
        <v>54</v>
      </c>
      <c r="C12" s="140"/>
      <c r="D12" s="68"/>
      <c r="E12" s="161" t="s">
        <v>45</v>
      </c>
      <c r="F12" s="162"/>
      <c r="G12" s="6"/>
    </row>
    <row r="13" spans="1:17" ht="30.5" customHeight="1" thickTop="1" x14ac:dyDescent="0.35">
      <c r="A13" s="21"/>
      <c r="B13" s="147"/>
      <c r="C13" s="148"/>
      <c r="D13" s="68"/>
      <c r="E13" s="67" t="s">
        <v>35</v>
      </c>
      <c r="F13" s="23">
        <f t="shared" ref="F13:F24" ca="1" si="0">INDEX(Rikuz,MATCH($E13,Rikuz_row,0),MATCH($C$7,Rikuz_col,0))</f>
        <v>1.2</v>
      </c>
      <c r="G13" s="6"/>
    </row>
    <row r="14" spans="1:17" ht="32.4" customHeight="1" thickBot="1" x14ac:dyDescent="0.4">
      <c r="A14" s="21"/>
      <c r="B14" s="149"/>
      <c r="C14" s="150"/>
      <c r="D14" s="47"/>
      <c r="E14" s="22" t="s">
        <v>26</v>
      </c>
      <c r="F14" s="24">
        <f t="shared" ca="1" si="0"/>
        <v>60000</v>
      </c>
      <c r="G14" s="6"/>
    </row>
    <row r="15" spans="1:17" ht="32.4" customHeight="1" x14ac:dyDescent="0.35">
      <c r="A15" s="21"/>
      <c r="B15" s="141" t="s">
        <v>56</v>
      </c>
      <c r="C15" s="142"/>
      <c r="D15" s="47"/>
      <c r="E15" s="22" t="s">
        <v>32</v>
      </c>
      <c r="F15" s="24">
        <f t="shared" ca="1" si="0"/>
        <v>72000</v>
      </c>
      <c r="G15" s="6"/>
    </row>
    <row r="16" spans="1:17" ht="25.5" customHeight="1" thickBot="1" x14ac:dyDescent="0.4">
      <c r="A16" s="21"/>
      <c r="B16" s="52" t="s">
        <v>64</v>
      </c>
      <c r="C16" s="53"/>
      <c r="D16" s="47"/>
      <c r="E16" s="22" t="s">
        <v>27</v>
      </c>
      <c r="F16" s="94">
        <f t="shared" ca="1" si="0"/>
        <v>34999.999999999993</v>
      </c>
      <c r="G16" s="6"/>
    </row>
    <row r="17" spans="1:7" ht="17.5" customHeight="1" x14ac:dyDescent="0.35">
      <c r="A17" s="21"/>
      <c r="B17" s="171" t="s">
        <v>55</v>
      </c>
      <c r="C17" s="172"/>
      <c r="D17" s="47"/>
      <c r="E17" s="22" t="s">
        <v>28</v>
      </c>
      <c r="F17" s="24">
        <f t="shared" ca="1" si="0"/>
        <v>96</v>
      </c>
      <c r="G17" s="6"/>
    </row>
    <row r="18" spans="1:7" ht="22" customHeight="1" x14ac:dyDescent="0.35">
      <c r="A18" s="21"/>
      <c r="B18" s="25" t="s">
        <v>61</v>
      </c>
      <c r="C18" s="26">
        <v>1</v>
      </c>
      <c r="D18" s="46"/>
      <c r="E18" s="22" t="s">
        <v>30</v>
      </c>
      <c r="F18" s="24">
        <f t="shared" ca="1" si="0"/>
        <v>35095.999999999993</v>
      </c>
      <c r="G18" s="6"/>
    </row>
    <row r="19" spans="1:7" ht="34.5" customHeight="1" x14ac:dyDescent="0.35">
      <c r="A19" s="21"/>
      <c r="B19" s="25" t="s">
        <v>59</v>
      </c>
      <c r="C19" s="26">
        <v>1</v>
      </c>
      <c r="D19" s="46"/>
      <c r="E19" s="95" t="s">
        <v>85</v>
      </c>
      <c r="F19" s="44">
        <f ca="1">INDEX(Rikuz,MATCH($E19,Rikuz_row,0),MATCH($C$7,Rikuz_col,0))</f>
        <v>10000</v>
      </c>
      <c r="G19" s="6"/>
    </row>
    <row r="20" spans="1:7" ht="15" customHeight="1" x14ac:dyDescent="0.35">
      <c r="A20" s="21"/>
      <c r="B20" s="28" t="s">
        <v>57</v>
      </c>
      <c r="C20" s="29"/>
      <c r="D20" s="46"/>
      <c r="E20" s="22" t="s">
        <v>38</v>
      </c>
      <c r="F20" s="24">
        <f t="shared" ca="1" si="0"/>
        <v>0</v>
      </c>
      <c r="G20" s="6"/>
    </row>
    <row r="21" spans="1:7" ht="15.5" x14ac:dyDescent="0.35">
      <c r="A21" s="21"/>
      <c r="B21" s="22" t="s">
        <v>49</v>
      </c>
      <c r="C21" s="30">
        <f ca="1">C5*F13</f>
        <v>1.2</v>
      </c>
      <c r="D21" s="47"/>
      <c r="E21" s="22" t="s">
        <v>37</v>
      </c>
      <c r="F21" s="24">
        <f t="shared" ca="1" si="0"/>
        <v>0</v>
      </c>
      <c r="G21" s="6"/>
    </row>
    <row r="22" spans="1:7" ht="15.5" x14ac:dyDescent="0.35">
      <c r="A22" s="21"/>
      <c r="B22" s="22" t="s">
        <v>19</v>
      </c>
      <c r="C22" s="31">
        <f ca="1">IF(C16="",1-C11/C21,MAX(0,MIN(1-IF(C11="",0,C11)/C21,C16/C21)))</f>
        <v>1</v>
      </c>
      <c r="D22" s="47"/>
      <c r="E22" s="43" t="s">
        <v>31</v>
      </c>
      <c r="F22" s="44">
        <f t="shared" ca="1" si="0"/>
        <v>0</v>
      </c>
      <c r="G22" s="6"/>
    </row>
    <row r="23" spans="1:7" ht="16.5" customHeight="1" thickBot="1" x14ac:dyDescent="0.4">
      <c r="A23" s="21"/>
      <c r="B23" s="54" t="s">
        <v>50</v>
      </c>
      <c r="C23" s="55">
        <f ca="1">IFERROR(C22*C21,"")</f>
        <v>1.2</v>
      </c>
      <c r="D23" s="47"/>
      <c r="E23" s="22" t="s">
        <v>33</v>
      </c>
      <c r="F23" s="24">
        <f t="shared" ca="1" si="0"/>
        <v>10000</v>
      </c>
      <c r="G23" s="6"/>
    </row>
    <row r="24" spans="1:7" ht="15.5" x14ac:dyDescent="0.35">
      <c r="A24" s="21"/>
      <c r="B24" s="169" t="s">
        <v>60</v>
      </c>
      <c r="C24" s="170"/>
      <c r="D24" s="47"/>
      <c r="E24" s="43" t="s">
        <v>34</v>
      </c>
      <c r="F24" s="44">
        <f t="shared" ca="1" si="0"/>
        <v>1000</v>
      </c>
      <c r="G24" s="6"/>
    </row>
    <row r="25" spans="1:7" ht="17" customHeight="1" x14ac:dyDescent="0.35">
      <c r="A25" s="21"/>
      <c r="B25" s="58" t="s">
        <v>36</v>
      </c>
      <c r="C25" s="59">
        <f ca="1">IF(AND(C10&gt;2021,C7&lt;&gt;'ריכוז מטעים'!$F$2),0,F19*C5*IF(C16&gt;0,C16/C21,C22))</f>
        <v>10000</v>
      </c>
      <c r="D25" s="47"/>
      <c r="E25" s="32"/>
      <c r="F25" s="32"/>
      <c r="G25" s="6"/>
    </row>
    <row r="26" spans="1:7" ht="19.5" customHeight="1" x14ac:dyDescent="0.35">
      <c r="A26" s="21"/>
      <c r="B26" s="58" t="s">
        <v>31</v>
      </c>
      <c r="C26" s="59">
        <f ca="1">+F22*C5</f>
        <v>0</v>
      </c>
      <c r="D26" s="47"/>
      <c r="E26" s="32"/>
      <c r="F26" s="32"/>
      <c r="G26" s="6"/>
    </row>
    <row r="27" spans="1:7" ht="19.5" customHeight="1" x14ac:dyDescent="0.35">
      <c r="A27" s="21"/>
      <c r="B27" s="58" t="s">
        <v>10</v>
      </c>
      <c r="C27" s="59">
        <f ca="1">+(1-C22)*C5*F24</f>
        <v>0</v>
      </c>
      <c r="D27" s="47"/>
      <c r="E27" s="32"/>
      <c r="F27" s="32"/>
      <c r="G27" s="6"/>
    </row>
    <row r="28" spans="1:7" ht="17.5" customHeight="1" thickBot="1" x14ac:dyDescent="0.4">
      <c r="A28" s="21"/>
      <c r="B28" s="60" t="s">
        <v>69</v>
      </c>
      <c r="C28" s="61">
        <f>IF(C7='ריכוז מטעים'!F2,'טופס הגשה'!C9*15750,0)</f>
        <v>0</v>
      </c>
      <c r="D28" s="47"/>
      <c r="E28" s="32"/>
      <c r="F28" s="32"/>
      <c r="G28" s="6"/>
    </row>
    <row r="29" spans="1:7" ht="22.5" customHeight="1" x14ac:dyDescent="0.35">
      <c r="A29" s="21"/>
      <c r="B29" s="56" t="s">
        <v>5</v>
      </c>
      <c r="C29" s="57">
        <f ca="1">SUM(C25:C28)</f>
        <v>10000</v>
      </c>
      <c r="D29" s="10"/>
      <c r="E29" s="10"/>
      <c r="F29" s="11"/>
      <c r="G29" s="6"/>
    </row>
    <row r="30" spans="1:7" ht="30" customHeight="1" x14ac:dyDescent="0.35">
      <c r="A30" s="21"/>
      <c r="B30" s="34" t="s">
        <v>70</v>
      </c>
      <c r="C30" s="27"/>
      <c r="G30" s="6"/>
    </row>
    <row r="31" spans="1:7" ht="19.5" customHeight="1" x14ac:dyDescent="0.35">
      <c r="A31" s="21"/>
      <c r="B31" s="32" t="s">
        <v>17</v>
      </c>
      <c r="C31" s="27"/>
      <c r="D31" s="27"/>
      <c r="E31" s="27"/>
      <c r="F31" s="33"/>
      <c r="G31" s="6"/>
    </row>
    <row r="32" spans="1:7" ht="15.5" x14ac:dyDescent="0.35">
      <c r="A32" s="21"/>
      <c r="B32" s="33" t="s">
        <v>11</v>
      </c>
      <c r="C32" s="27"/>
      <c r="D32" s="27"/>
      <c r="E32" s="27"/>
      <c r="F32" s="33"/>
      <c r="G32" s="6"/>
    </row>
    <row r="33" spans="1:12" ht="16" thickBot="1" x14ac:dyDescent="0.4">
      <c r="A33" s="21"/>
      <c r="B33" s="33"/>
      <c r="C33" s="27"/>
      <c r="D33" s="27"/>
      <c r="E33" s="27"/>
      <c r="F33" s="33"/>
      <c r="G33" s="6"/>
    </row>
    <row r="34" spans="1:12" ht="21" customHeight="1" thickBot="1" x14ac:dyDescent="0.4">
      <c r="A34" s="21"/>
      <c r="B34" s="35">
        <f ca="1">TODAY()</f>
        <v>45460</v>
      </c>
      <c r="C34" s="36"/>
      <c r="D34" s="37"/>
      <c r="E34" s="163"/>
      <c r="F34" s="164"/>
      <c r="G34" s="6"/>
    </row>
    <row r="35" spans="1:12" ht="40" customHeight="1" x14ac:dyDescent="0.35">
      <c r="A35" s="21"/>
      <c r="B35" s="38" t="s">
        <v>6</v>
      </c>
      <c r="C35" s="39"/>
      <c r="E35" s="168" t="s">
        <v>7</v>
      </c>
      <c r="F35" s="168"/>
      <c r="G35" s="6"/>
    </row>
    <row r="36" spans="1:12" ht="15.5" x14ac:dyDescent="0.35">
      <c r="A36" s="21"/>
      <c r="B36" s="40"/>
      <c r="C36" s="39"/>
      <c r="D36" s="39"/>
      <c r="E36" s="40"/>
      <c r="F36" s="40"/>
      <c r="G36" s="6"/>
    </row>
    <row r="37" spans="1:12" ht="15.5" x14ac:dyDescent="0.35">
      <c r="A37" s="21"/>
      <c r="B37" s="41" t="s">
        <v>20</v>
      </c>
      <c r="C37" s="27"/>
      <c r="D37" s="39"/>
      <c r="E37" s="27"/>
      <c r="F37" s="33"/>
      <c r="G37" s="6"/>
    </row>
    <row r="38" spans="1:12" ht="15.5" x14ac:dyDescent="0.35">
      <c r="A38" s="21"/>
      <c r="B38" s="41" t="s">
        <v>16</v>
      </c>
      <c r="C38" s="27"/>
      <c r="D38" s="27"/>
      <c r="E38" s="27"/>
      <c r="F38" s="33"/>
      <c r="G38" s="18"/>
    </row>
    <row r="39" spans="1:12" s="19" customFormat="1" ht="17.5" customHeight="1" x14ac:dyDescent="0.35">
      <c r="A39" s="42"/>
      <c r="B39" s="8"/>
      <c r="C39" s="9"/>
      <c r="D39" s="9"/>
      <c r="E39" s="9"/>
      <c r="F39" s="8"/>
      <c r="G39" s="6"/>
    </row>
    <row r="40" spans="1:12" x14ac:dyDescent="0.35">
      <c r="A40" s="8"/>
    </row>
    <row r="42" spans="1:12" ht="8" customHeight="1" x14ac:dyDescent="0.35"/>
    <row r="43" spans="1:12" ht="46" customHeight="1" x14ac:dyDescent="0.35">
      <c r="B43" s="167" t="s">
        <v>89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</row>
  </sheetData>
  <sheetProtection algorithmName="SHA-512" hashValue="rDUPF34M/iRWNb2GLmXzVeZauZQUnot/uSuYSYU8IxUH4mYFxHclhIx+kFE+LAlvM6iu8oJ2Sbsg1T80fArEcg==" saltValue="hS/Ksa5kYkka81P4vFi0Hw==" spinCount="100000" sheet="1" objects="1" scenarios="1"/>
  <protectedRanges>
    <protectedRange sqref="E34:F34 B34 C16 B13 C3:C5 C18:C19 C7 C9 C11" name="טווח1"/>
    <protectedRange sqref="C10" name="טווח1_1"/>
  </protectedRanges>
  <dataConsolidate/>
  <mergeCells count="20">
    <mergeCell ref="E34:F34"/>
    <mergeCell ref="E10:F10"/>
    <mergeCell ref="B43:L43"/>
    <mergeCell ref="E35:F35"/>
    <mergeCell ref="B24:C24"/>
    <mergeCell ref="B17:C17"/>
    <mergeCell ref="B1:F1"/>
    <mergeCell ref="E3:F3"/>
    <mergeCell ref="E4:F4"/>
    <mergeCell ref="E5:F5"/>
    <mergeCell ref="B2:F2"/>
    <mergeCell ref="E6:F6"/>
    <mergeCell ref="B6:C6"/>
    <mergeCell ref="B12:C12"/>
    <mergeCell ref="B15:C15"/>
    <mergeCell ref="E8:F8"/>
    <mergeCell ref="E9:F9"/>
    <mergeCell ref="B13:C14"/>
    <mergeCell ref="E7:F7"/>
    <mergeCell ref="E12:F12"/>
  </mergeCells>
  <phoneticPr fontId="5" type="noConversion"/>
  <dataValidations xWindow="574" yWindow="659" count="13">
    <dataValidation type="whole" operator="greaterThan" allowBlank="1" showInputMessage="1" showErrorMessage="1" sqref="D3:E3" xr:uid="{BB4E70F8-79AA-4910-9773-C7ABD79E4BE0}">
      <formula1>0</formula1>
    </dataValidation>
    <dataValidation type="decimal" operator="greaterThan" allowBlank="1" showInputMessage="1" showErrorMessage="1" sqref="E5" xr:uid="{C229E5F1-A2C4-44C6-8DB7-8812677782EE}">
      <formula1>0</formula1>
    </dataValidation>
    <dataValidation type="date" errorStyle="information" operator="greaterThan" allowBlank="1" showInputMessage="1" showErrorMessage="1" errorTitle="תאריך למילוי" error="יש למלא תאריך נכון" promptTitle="תאריך" prompt="יש מלא תאריך בפורמט לדוגמא 01/01/2024" sqref="B34" xr:uid="{E32A2EE9-DAED-4D36-8FBD-98F33442AC72}">
      <formula1>45395</formula1>
    </dataValidation>
    <dataValidation type="whole" operator="greaterThan" allowBlank="1" showInputMessage="1" showErrorMessage="1" promptTitle="חפ/תז" prompt="יש למלא ספרות בלבד" sqref="C3" xr:uid="{9BC08E3C-A087-474D-AB04-35C18377050D}">
      <formula1>0</formula1>
    </dataValidation>
    <dataValidation type="decimal" allowBlank="1" showInputMessage="1" showErrorMessage="1" promptTitle="מספר הדונמים" prompt="ידש למלא את מספר הדונמים לפי דיווחים לקנט או לפי הדיווח למס הכנסה על בסיס טופס 1220 לשנת הדיווח האחרונה" sqref="C5" xr:uid="{46DCC5CA-E490-4B4B-B6D1-61E0EF43A378}">
      <formula1>0</formula1>
      <formula2>99999</formula2>
    </dataValidation>
    <dataValidation type="decimal" allowBlank="1" showInputMessage="1" showErrorMessage="1" errorTitle="ערך שגוי" error="יש להזין ערך בין 0 לאי-קטיף לצורכי פיצוי (תא C22)" promptTitle="אחוז אי קטיף נמוך" prompt="במידה והנזק בפועל הינו של אובדן יבול נמוך מהמחושב ניתן להזין נזק בפועל /אי קטיף, הפיצוי יחושב לפי הנזק בפועל או הנזק המחושב הנמוך  מביניהם." sqref="C16" xr:uid="{79C0D2AC-D61C-4233-9221-0CCEBA6ED295}">
      <formula1>0</formula1>
      <formula2>C22*C21</formula2>
    </dataValidation>
    <dataValidation type="whole" operator="greaterThan" allowBlank="1" showInputMessage="1" showErrorMessage="1" promptTitle="מיספור טפסים" prompt="במקרה של מספר טפסים לגידול, לחלקות שונות, יש להזין טופס לכל חלקה. במקרה זה יש לרשום את מספר הטופס. 1,2 וכן הלאה. בתא שלאחר מכן יש לרשום את סה&quot;כ הטפסים להקל את בודק התביעה._x000a_" sqref="C18" xr:uid="{402FCF7F-F00D-4E5E-8AD4-7C956982637A}">
      <formula1>0</formula1>
    </dataValidation>
    <dataValidation type="whole" operator="greaterThanOrEqual" allowBlank="1" showErrorMessage="1" errorTitle="מספר נמוך ממספר הטופס" error="יש להקליד מס' גדול או שווה למס' הטופס הנוכחי" sqref="C19" xr:uid="{C3C6AE65-CBAD-4E88-AD99-B79DC0F31A50}">
      <formula1>C18</formula1>
    </dataValidation>
    <dataValidation type="decimal" allowBlank="1" showInputMessage="1" showErrorMessage="1" errorTitle="דונמים שנעקרו" error="ערך מוגבל לסך דונמים_x000a_" promptTitle="דונמים שנעקרו" prompt="רלוונטי רק למטעי בננות בני עד 7 שנים" sqref="C9" xr:uid="{07C52BA2-E87F-4C8E-B983-809018BB9F18}">
      <formula1>0</formula1>
      <formula2>C5</formula2>
    </dataValidation>
    <dataValidation type="decimal" allowBlank="1" showInputMessage="1" showErrorMessage="1" errorTitle="היקף טון מדווח" error="אין למלא היקף תוצרת שגדול מסך הדונמים המדווח כפול תפוקה נורמטיבית לטון" promptTitle="שיווק תוצרת" prompt="יש למלא את סך התוצרת המשווקת בחלקות שניזוקו ולשמור אסמכתאות " sqref="C11" xr:uid="{A4639571-CD3B-482C-86F0-07E806551B9C}">
      <formula1>0</formula1>
      <formula2>+F13*C5</formula2>
    </dataValidation>
    <dataValidation allowBlank="1" showErrorMessage="1" errorTitle="יש לבחור גידול מרשימה" error="יש לבטל את ההקלדה ולבחור גידול מרשימה" prompt="_x000a_" sqref="C8" xr:uid="{143213B9-75A4-49F3-92C9-DB9942BE1AC6}"/>
    <dataValidation type="whole" allowBlank="1" showErrorMessage="1" errorTitle="שנת נטיעה" error="יש להזין שנת נטיעה בארבע ספרות_x000a_" sqref="C10" xr:uid="{73C08544-66F0-4D2D-B373-31B024653FA2}">
      <formula1>1900</formula1>
      <formula2>2024</formula2>
    </dataValidation>
    <dataValidation type="list" allowBlank="1" showErrorMessage="1" errorTitle="יש לבחור גידול מרשימה" error="יש לבטל את ההקלדה ולבחור גידול מרשימה" prompt="_x000a_" sqref="C7" xr:uid="{04E73918-EF9D-4FA7-8EC2-2621164977D5}">
      <formula1>Grow</formula1>
    </dataValidation>
  </dataValidations>
  <pageMargins left="0.7" right="0.7" top="0.75" bottom="0.75" header="0.3" footer="0.3"/>
  <pageSetup scale="7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C5A43C4-06DF-4C8D-9168-6437B8CD9E30}">
            <xm:f>$C$7&lt;&gt;'ריכוז מטעים'!$F$2</xm:f>
            <x14:dxf>
              <font>
                <color theme="0" tint="-4.9989318521683403E-2"/>
              </font>
              <fill>
                <patternFill>
                  <bgColor theme="0" tint="-4.9989318521683403E-2"/>
                </patternFill>
              </fill>
            </x14:dxf>
          </x14:cfRule>
          <xm:sqref>C9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T45"/>
  <sheetViews>
    <sheetView showGridLines="0" rightToLeft="1" topLeftCell="B6" zoomScale="85" zoomScaleNormal="85" workbookViewId="0">
      <selection activeCell="J18" sqref="J18:T18"/>
    </sheetView>
  </sheetViews>
  <sheetFormatPr defaultRowHeight="14.5" x14ac:dyDescent="0.35"/>
  <cols>
    <col min="1" max="1" width="29.08984375" customWidth="1"/>
    <col min="2" max="2" width="10.453125" customWidth="1"/>
    <col min="3" max="5" width="9.81640625" customWidth="1"/>
    <col min="6" max="6" width="8.81640625" customWidth="1"/>
    <col min="7" max="9" width="14.6328125" customWidth="1"/>
    <col min="10" max="17" width="8.90625" customWidth="1"/>
  </cols>
  <sheetData>
    <row r="1" spans="1:20" ht="15" thickBot="1" x14ac:dyDescent="0.4">
      <c r="B1" s="176" t="s">
        <v>88</v>
      </c>
      <c r="C1" s="177"/>
      <c r="D1" s="177"/>
      <c r="E1" s="177"/>
      <c r="F1" s="177"/>
      <c r="G1" s="177"/>
      <c r="H1" s="177"/>
      <c r="I1" s="178"/>
      <c r="J1" s="173" t="s">
        <v>87</v>
      </c>
      <c r="K1" s="174"/>
      <c r="L1" s="174"/>
      <c r="M1" s="174"/>
      <c r="N1" s="174"/>
      <c r="O1" s="174"/>
      <c r="P1" s="174"/>
      <c r="Q1" s="174"/>
      <c r="R1" s="174"/>
      <c r="S1" s="174"/>
      <c r="T1" s="175"/>
    </row>
    <row r="2" spans="1:20" s="2" customFormat="1" ht="29.5" thickTop="1" x14ac:dyDescent="0.35">
      <c r="A2" s="101" t="s">
        <v>8</v>
      </c>
      <c r="B2" s="107" t="s">
        <v>21</v>
      </c>
      <c r="C2" s="100" t="s">
        <v>22</v>
      </c>
      <c r="D2" s="100" t="s">
        <v>23</v>
      </c>
      <c r="E2" s="100" t="s">
        <v>24</v>
      </c>
      <c r="F2" s="100" t="s">
        <v>25</v>
      </c>
      <c r="G2" s="100" t="s">
        <v>41</v>
      </c>
      <c r="H2" s="100" t="s">
        <v>42</v>
      </c>
      <c r="I2" s="108" t="s">
        <v>43</v>
      </c>
      <c r="J2" s="130" t="s">
        <v>73</v>
      </c>
      <c r="K2" s="100" t="s">
        <v>74</v>
      </c>
      <c r="L2" s="100" t="s">
        <v>75</v>
      </c>
      <c r="M2" s="100" t="s">
        <v>76</v>
      </c>
      <c r="N2" s="100" t="s">
        <v>77</v>
      </c>
      <c r="O2" s="100" t="s">
        <v>78</v>
      </c>
      <c r="P2" s="100" t="s">
        <v>79</v>
      </c>
      <c r="Q2" s="100" t="s">
        <v>80</v>
      </c>
      <c r="R2" s="100" t="s">
        <v>81</v>
      </c>
      <c r="S2" s="100" t="s">
        <v>82</v>
      </c>
      <c r="T2" s="108" t="s">
        <v>83</v>
      </c>
    </row>
    <row r="3" spans="1:20" s="2" customFormat="1" ht="87" x14ac:dyDescent="0.35">
      <c r="A3" s="101" t="s">
        <v>39</v>
      </c>
      <c r="B3" s="109" t="s">
        <v>40</v>
      </c>
      <c r="C3" s="17" t="s">
        <v>40</v>
      </c>
      <c r="D3" s="17" t="s">
        <v>40</v>
      </c>
      <c r="E3" s="17" t="s">
        <v>40</v>
      </c>
      <c r="F3" s="17" t="s">
        <v>40</v>
      </c>
      <c r="G3" s="17" t="s">
        <v>48</v>
      </c>
      <c r="H3" s="17" t="s">
        <v>46</v>
      </c>
      <c r="I3" s="110" t="s">
        <v>47</v>
      </c>
      <c r="J3" s="109" t="s">
        <v>40</v>
      </c>
      <c r="K3" s="17" t="s">
        <v>40</v>
      </c>
      <c r="L3" s="17" t="s">
        <v>40</v>
      </c>
      <c r="M3" s="17" t="s">
        <v>40</v>
      </c>
      <c r="N3" s="17" t="s">
        <v>40</v>
      </c>
      <c r="O3" s="17" t="s">
        <v>40</v>
      </c>
      <c r="P3" s="17" t="s">
        <v>40</v>
      </c>
      <c r="Q3" s="17" t="s">
        <v>40</v>
      </c>
      <c r="R3" s="17" t="s">
        <v>40</v>
      </c>
      <c r="S3" s="17" t="s">
        <v>40</v>
      </c>
      <c r="T3" s="110" t="s">
        <v>40</v>
      </c>
    </row>
    <row r="4" spans="1:20" s="1" customFormat="1" ht="21" customHeight="1" x14ac:dyDescent="0.35">
      <c r="A4" s="102" t="s">
        <v>35</v>
      </c>
      <c r="B4" s="111">
        <v>4</v>
      </c>
      <c r="C4" s="3">
        <v>6</v>
      </c>
      <c r="D4" s="3">
        <v>7</v>
      </c>
      <c r="E4" s="3">
        <v>5.5</v>
      </c>
      <c r="F4" s="3">
        <v>6.2200000000000006</v>
      </c>
      <c r="G4" s="3">
        <v>2.25</v>
      </c>
      <c r="H4" s="3">
        <v>2.25</v>
      </c>
      <c r="I4" s="112">
        <v>2.25</v>
      </c>
      <c r="J4" s="111">
        <v>3.5000000000000004</v>
      </c>
      <c r="K4" s="3">
        <v>5</v>
      </c>
      <c r="L4" s="3">
        <v>4</v>
      </c>
      <c r="M4" s="3">
        <v>3</v>
      </c>
      <c r="N4" s="3">
        <v>4</v>
      </c>
      <c r="O4" s="3">
        <v>2.2000000000000002</v>
      </c>
      <c r="P4" s="3">
        <v>1.2</v>
      </c>
      <c r="Q4" s="3">
        <v>4</v>
      </c>
      <c r="R4" s="3">
        <v>2.5</v>
      </c>
      <c r="S4" s="3">
        <v>2</v>
      </c>
      <c r="T4" s="112">
        <v>2.5</v>
      </c>
    </row>
    <row r="5" spans="1:20" ht="19.5" customHeight="1" x14ac:dyDescent="0.35">
      <c r="A5" s="102" t="s">
        <v>26</v>
      </c>
      <c r="B5" s="113">
        <v>7000</v>
      </c>
      <c r="C5" s="12">
        <v>4200</v>
      </c>
      <c r="D5" s="12">
        <v>3500</v>
      </c>
      <c r="E5" s="12">
        <v>3090</v>
      </c>
      <c r="F5" s="12">
        <v>2000</v>
      </c>
      <c r="G5" s="12">
        <v>4000</v>
      </c>
      <c r="H5" s="12">
        <v>6100</v>
      </c>
      <c r="I5" s="114">
        <v>4600</v>
      </c>
      <c r="J5" s="113">
        <v>5149.9999999999991</v>
      </c>
      <c r="K5" s="12">
        <v>3200</v>
      </c>
      <c r="L5" s="12">
        <v>3500</v>
      </c>
      <c r="M5" s="12">
        <v>4500</v>
      </c>
      <c r="N5" s="12">
        <v>4270</v>
      </c>
      <c r="O5" s="12">
        <v>9500</v>
      </c>
      <c r="P5" s="12">
        <v>60000</v>
      </c>
      <c r="Q5" s="12">
        <v>14000</v>
      </c>
      <c r="R5" s="12">
        <v>7000</v>
      </c>
      <c r="S5" s="12">
        <v>8000</v>
      </c>
      <c r="T5" s="114">
        <v>7500</v>
      </c>
    </row>
    <row r="6" spans="1:20" ht="20" customHeight="1" x14ac:dyDescent="0.35">
      <c r="A6" s="103" t="s">
        <v>32</v>
      </c>
      <c r="B6" s="115">
        <f t="shared" ref="B6:I6" si="0">B5*B4</f>
        <v>28000</v>
      </c>
      <c r="C6" s="15">
        <f t="shared" si="0"/>
        <v>25200</v>
      </c>
      <c r="D6" s="15">
        <f t="shared" si="0"/>
        <v>24500</v>
      </c>
      <c r="E6" s="15">
        <f t="shared" si="0"/>
        <v>16995</v>
      </c>
      <c r="F6" s="15">
        <f t="shared" si="0"/>
        <v>12440.000000000002</v>
      </c>
      <c r="G6" s="15">
        <f t="shared" si="0"/>
        <v>9000</v>
      </c>
      <c r="H6" s="15">
        <f t="shared" si="0"/>
        <v>13725</v>
      </c>
      <c r="I6" s="116">
        <f t="shared" si="0"/>
        <v>10350</v>
      </c>
      <c r="J6" s="115">
        <f t="shared" ref="J6:T6" si="1">J5*J4</f>
        <v>18025</v>
      </c>
      <c r="K6" s="15">
        <f t="shared" si="1"/>
        <v>16000</v>
      </c>
      <c r="L6" s="15">
        <f t="shared" si="1"/>
        <v>14000</v>
      </c>
      <c r="M6" s="15">
        <f t="shared" si="1"/>
        <v>13500</v>
      </c>
      <c r="N6" s="15">
        <f t="shared" si="1"/>
        <v>17080</v>
      </c>
      <c r="O6" s="15">
        <f t="shared" si="1"/>
        <v>20900</v>
      </c>
      <c r="P6" s="15">
        <f t="shared" si="1"/>
        <v>72000</v>
      </c>
      <c r="Q6" s="15">
        <f t="shared" si="1"/>
        <v>56000</v>
      </c>
      <c r="R6" s="15">
        <f t="shared" si="1"/>
        <v>17500</v>
      </c>
      <c r="S6" s="15">
        <f t="shared" si="1"/>
        <v>16000</v>
      </c>
      <c r="T6" s="116">
        <f t="shared" si="1"/>
        <v>18750</v>
      </c>
    </row>
    <row r="7" spans="1:20" ht="20" customHeight="1" x14ac:dyDescent="0.35">
      <c r="A7" s="102" t="s">
        <v>27</v>
      </c>
      <c r="B7" s="113">
        <v>1400</v>
      </c>
      <c r="C7" s="12">
        <v>2625</v>
      </c>
      <c r="D7" s="12">
        <v>3063</v>
      </c>
      <c r="E7" s="12">
        <v>963</v>
      </c>
      <c r="F7" s="12">
        <v>1089</v>
      </c>
      <c r="G7" s="12">
        <v>528</v>
      </c>
      <c r="H7" s="12">
        <v>394</v>
      </c>
      <c r="I7" s="114">
        <v>394</v>
      </c>
      <c r="J7" s="113">
        <v>2450.0000000000005</v>
      </c>
      <c r="K7" s="12">
        <v>3500</v>
      </c>
      <c r="L7" s="12">
        <v>2800</v>
      </c>
      <c r="M7" s="12">
        <v>2100</v>
      </c>
      <c r="N7" s="12">
        <v>2800</v>
      </c>
      <c r="O7" s="12">
        <v>2310</v>
      </c>
      <c r="P7" s="12">
        <v>34999.999999999993</v>
      </c>
      <c r="Q7" s="12">
        <v>3500</v>
      </c>
      <c r="R7" s="12">
        <v>729.16666666666674</v>
      </c>
      <c r="S7" s="12">
        <v>3500</v>
      </c>
      <c r="T7" s="114">
        <v>3937.5</v>
      </c>
    </row>
    <row r="8" spans="1:20" ht="18.5" customHeight="1" x14ac:dyDescent="0.35">
      <c r="A8" s="102" t="s">
        <v>28</v>
      </c>
      <c r="B8" s="113">
        <v>360</v>
      </c>
      <c r="C8" s="12">
        <v>440</v>
      </c>
      <c r="D8" s="12">
        <v>560</v>
      </c>
      <c r="E8" s="12">
        <v>440</v>
      </c>
      <c r="F8" s="12">
        <v>739.55800000000011</v>
      </c>
      <c r="G8" s="12">
        <v>512.79999999999995</v>
      </c>
      <c r="H8" s="12">
        <v>512.79999999999995</v>
      </c>
      <c r="I8" s="114">
        <v>512.79999999999995</v>
      </c>
      <c r="J8" s="113">
        <v>280.00000000000006</v>
      </c>
      <c r="K8" s="12">
        <v>440</v>
      </c>
      <c r="L8" s="12">
        <v>560</v>
      </c>
      <c r="M8" s="12">
        <v>440</v>
      </c>
      <c r="N8" s="12">
        <v>739.55800000000011</v>
      </c>
      <c r="O8" s="12">
        <v>351</v>
      </c>
      <c r="P8" s="12">
        <v>96</v>
      </c>
      <c r="Q8" s="12"/>
      <c r="R8" s="12">
        <v>200</v>
      </c>
      <c r="S8" s="12"/>
      <c r="T8" s="114">
        <v>200</v>
      </c>
    </row>
    <row r="9" spans="1:20" ht="18.5" customHeight="1" thickBot="1" x14ac:dyDescent="0.4">
      <c r="A9" s="104" t="s">
        <v>30</v>
      </c>
      <c r="B9" s="117">
        <f>SUM(B7:B8)</f>
        <v>1760</v>
      </c>
      <c r="C9" s="14">
        <f t="shared" ref="C9:I9" si="2">SUM(C7:C8)</f>
        <v>3065</v>
      </c>
      <c r="D9" s="14">
        <f t="shared" si="2"/>
        <v>3623</v>
      </c>
      <c r="E9" s="14">
        <f t="shared" si="2"/>
        <v>1403</v>
      </c>
      <c r="F9" s="14">
        <f t="shared" si="2"/>
        <v>1828.558</v>
      </c>
      <c r="G9" s="14">
        <f t="shared" si="2"/>
        <v>1040.8</v>
      </c>
      <c r="H9" s="14">
        <f t="shared" si="2"/>
        <v>906.8</v>
      </c>
      <c r="I9" s="118">
        <f t="shared" si="2"/>
        <v>906.8</v>
      </c>
      <c r="J9" s="117">
        <f t="shared" ref="J9:T9" si="3">SUM(J7:J8)</f>
        <v>2730.0000000000005</v>
      </c>
      <c r="K9" s="14">
        <f t="shared" si="3"/>
        <v>3940</v>
      </c>
      <c r="L9" s="14">
        <f t="shared" si="3"/>
        <v>3360</v>
      </c>
      <c r="M9" s="14">
        <f t="shared" si="3"/>
        <v>2540</v>
      </c>
      <c r="N9" s="14">
        <f t="shared" si="3"/>
        <v>3539.558</v>
      </c>
      <c r="O9" s="14">
        <f t="shared" si="3"/>
        <v>2661</v>
      </c>
      <c r="P9" s="14">
        <f t="shared" si="3"/>
        <v>35095.999999999993</v>
      </c>
      <c r="Q9" s="14">
        <f t="shared" si="3"/>
        <v>3500</v>
      </c>
      <c r="R9" s="14">
        <f t="shared" si="3"/>
        <v>929.16666666666674</v>
      </c>
      <c r="S9" s="14">
        <f t="shared" si="3"/>
        <v>3500</v>
      </c>
      <c r="T9" s="118">
        <f t="shared" si="3"/>
        <v>4137.5</v>
      </c>
    </row>
    <row r="10" spans="1:20" ht="44" thickTop="1" x14ac:dyDescent="0.35">
      <c r="A10" s="105" t="s">
        <v>84</v>
      </c>
      <c r="B10" s="119">
        <f>B17</f>
        <v>26240</v>
      </c>
      <c r="C10" s="99">
        <f t="shared" ref="C10:I10" si="4">C17</f>
        <v>22135</v>
      </c>
      <c r="D10" s="99">
        <f t="shared" si="4"/>
        <v>20877</v>
      </c>
      <c r="E10" s="99">
        <f t="shared" si="4"/>
        <v>15592</v>
      </c>
      <c r="F10" s="99">
        <f t="shared" si="4"/>
        <v>10611.442000000003</v>
      </c>
      <c r="G10" s="99">
        <f t="shared" si="4"/>
        <v>7959.2</v>
      </c>
      <c r="H10" s="99">
        <f t="shared" si="4"/>
        <v>12818.2</v>
      </c>
      <c r="I10" s="120">
        <f t="shared" si="4"/>
        <v>9443.2000000000007</v>
      </c>
      <c r="J10" s="131">
        <f>J14-J13</f>
        <v>8950</v>
      </c>
      <c r="K10" s="96">
        <f t="shared" ref="K10:T10" si="5">K14-K13</f>
        <v>8950</v>
      </c>
      <c r="L10" s="96">
        <f t="shared" si="5"/>
        <v>8950</v>
      </c>
      <c r="M10" s="96">
        <f t="shared" si="5"/>
        <v>8950</v>
      </c>
      <c r="N10" s="96">
        <f t="shared" si="5"/>
        <v>8950</v>
      </c>
      <c r="O10" s="96">
        <f t="shared" si="5"/>
        <v>8950</v>
      </c>
      <c r="P10" s="96">
        <f t="shared" si="5"/>
        <v>10000</v>
      </c>
      <c r="Q10" s="96">
        <f t="shared" si="5"/>
        <v>8950</v>
      </c>
      <c r="R10" s="96">
        <f t="shared" si="5"/>
        <v>8950</v>
      </c>
      <c r="S10" s="96">
        <f t="shared" si="5"/>
        <v>8950</v>
      </c>
      <c r="T10" s="132">
        <f t="shared" si="5"/>
        <v>8950</v>
      </c>
    </row>
    <row r="11" spans="1:20" ht="20.5" customHeight="1" x14ac:dyDescent="0.35">
      <c r="A11" s="102" t="s">
        <v>38</v>
      </c>
      <c r="B11" s="121">
        <v>3</v>
      </c>
      <c r="C11" s="20">
        <v>2</v>
      </c>
      <c r="D11" s="20">
        <v>2</v>
      </c>
      <c r="E11" s="20">
        <v>2</v>
      </c>
      <c r="F11" s="20">
        <v>0.8</v>
      </c>
      <c r="G11" s="20">
        <v>0</v>
      </c>
      <c r="H11" s="20">
        <v>0</v>
      </c>
      <c r="I11" s="122">
        <v>0</v>
      </c>
      <c r="J11" s="121">
        <v>3</v>
      </c>
      <c r="K11" s="20">
        <v>3</v>
      </c>
      <c r="L11" s="20">
        <v>3</v>
      </c>
      <c r="M11" s="20">
        <v>3</v>
      </c>
      <c r="N11" s="20">
        <v>3</v>
      </c>
      <c r="O11" s="20">
        <v>3</v>
      </c>
      <c r="P11" s="20">
        <v>0</v>
      </c>
      <c r="Q11" s="20">
        <v>3</v>
      </c>
      <c r="R11" s="20">
        <v>3</v>
      </c>
      <c r="S11" s="20">
        <v>3</v>
      </c>
      <c r="T11" s="122">
        <v>3</v>
      </c>
    </row>
    <row r="12" spans="1:20" ht="21.5" customHeight="1" x14ac:dyDescent="0.35">
      <c r="A12" s="106" t="s">
        <v>37</v>
      </c>
      <c r="B12" s="123">
        <v>350</v>
      </c>
      <c r="C12" s="16">
        <v>350</v>
      </c>
      <c r="D12" s="16">
        <v>350</v>
      </c>
      <c r="E12" s="16">
        <v>350</v>
      </c>
      <c r="F12" s="16">
        <v>350</v>
      </c>
      <c r="G12" s="16">
        <v>350</v>
      </c>
      <c r="H12" s="16">
        <v>350</v>
      </c>
      <c r="I12" s="124">
        <v>350</v>
      </c>
      <c r="J12" s="123">
        <v>350</v>
      </c>
      <c r="K12" s="16">
        <v>350</v>
      </c>
      <c r="L12" s="16">
        <v>350</v>
      </c>
      <c r="M12" s="16">
        <v>350</v>
      </c>
      <c r="N12" s="16">
        <v>350</v>
      </c>
      <c r="O12" s="16">
        <v>350</v>
      </c>
      <c r="P12" s="16"/>
      <c r="Q12" s="16">
        <v>350</v>
      </c>
      <c r="R12" s="16">
        <v>350</v>
      </c>
      <c r="S12" s="16">
        <v>350</v>
      </c>
      <c r="T12" s="124">
        <v>350</v>
      </c>
    </row>
    <row r="13" spans="1:20" ht="21" customHeight="1" x14ac:dyDescent="0.35">
      <c r="A13" s="102" t="s">
        <v>31</v>
      </c>
      <c r="B13" s="113">
        <f t="shared" ref="B13:J13" si="6">+B12*B11</f>
        <v>1050</v>
      </c>
      <c r="C13" s="12">
        <f t="shared" si="6"/>
        <v>700</v>
      </c>
      <c r="D13" s="12">
        <f t="shared" si="6"/>
        <v>700</v>
      </c>
      <c r="E13" s="12">
        <f t="shared" si="6"/>
        <v>700</v>
      </c>
      <c r="F13" s="12">
        <f t="shared" si="6"/>
        <v>280</v>
      </c>
      <c r="G13" s="12">
        <f t="shared" si="6"/>
        <v>0</v>
      </c>
      <c r="H13" s="12">
        <f t="shared" si="6"/>
        <v>0</v>
      </c>
      <c r="I13" s="114">
        <f t="shared" si="6"/>
        <v>0</v>
      </c>
      <c r="J13" s="113">
        <f t="shared" si="6"/>
        <v>1050</v>
      </c>
      <c r="K13" s="12">
        <f t="shared" ref="K13:T13" si="7">+K12*K11</f>
        <v>1050</v>
      </c>
      <c r="L13" s="12">
        <f t="shared" si="7"/>
        <v>1050</v>
      </c>
      <c r="M13" s="12">
        <f t="shared" si="7"/>
        <v>1050</v>
      </c>
      <c r="N13" s="12">
        <f t="shared" si="7"/>
        <v>1050</v>
      </c>
      <c r="O13" s="12">
        <f t="shared" si="7"/>
        <v>1050</v>
      </c>
      <c r="P13" s="12">
        <f t="shared" si="7"/>
        <v>0</v>
      </c>
      <c r="Q13" s="12">
        <f t="shared" si="7"/>
        <v>1050</v>
      </c>
      <c r="R13" s="12">
        <f t="shared" si="7"/>
        <v>1050</v>
      </c>
      <c r="S13" s="12">
        <f t="shared" si="7"/>
        <v>1050</v>
      </c>
      <c r="T13" s="114">
        <f t="shared" si="7"/>
        <v>1050</v>
      </c>
    </row>
    <row r="14" spans="1:20" ht="24" customHeight="1" x14ac:dyDescent="0.35">
      <c r="A14" s="102" t="s">
        <v>33</v>
      </c>
      <c r="B14" s="125">
        <f>+B13+B17</f>
        <v>27290</v>
      </c>
      <c r="C14" s="13">
        <f t="shared" ref="C14:I14" si="8">+C17+(C13*C11)</f>
        <v>23535</v>
      </c>
      <c r="D14" s="13">
        <f t="shared" si="8"/>
        <v>22277</v>
      </c>
      <c r="E14" s="13">
        <f t="shared" si="8"/>
        <v>16992</v>
      </c>
      <c r="F14" s="13">
        <f t="shared" si="8"/>
        <v>10835.442000000003</v>
      </c>
      <c r="G14" s="13">
        <f t="shared" si="8"/>
        <v>7959.2</v>
      </c>
      <c r="H14" s="13">
        <f t="shared" si="8"/>
        <v>12818.2</v>
      </c>
      <c r="I14" s="126">
        <f t="shared" si="8"/>
        <v>9443.2000000000007</v>
      </c>
      <c r="J14" s="125">
        <v>10000</v>
      </c>
      <c r="K14" s="13">
        <v>10000</v>
      </c>
      <c r="L14" s="13">
        <v>10000</v>
      </c>
      <c r="M14" s="13">
        <v>10000</v>
      </c>
      <c r="N14" s="13">
        <v>10000</v>
      </c>
      <c r="O14" s="13">
        <v>10000</v>
      </c>
      <c r="P14" s="13">
        <v>10000</v>
      </c>
      <c r="Q14" s="13">
        <v>10000</v>
      </c>
      <c r="R14" s="13">
        <v>10000</v>
      </c>
      <c r="S14" s="13">
        <v>10000</v>
      </c>
      <c r="T14" s="126">
        <v>10000</v>
      </c>
    </row>
    <row r="15" spans="1:20" ht="15" thickBot="1" x14ac:dyDescent="0.4">
      <c r="A15" s="102" t="s">
        <v>34</v>
      </c>
      <c r="B15" s="127">
        <v>1000</v>
      </c>
      <c r="C15" s="128">
        <v>1000</v>
      </c>
      <c r="D15" s="128">
        <v>1000</v>
      </c>
      <c r="E15" s="128">
        <v>1000</v>
      </c>
      <c r="F15" s="128">
        <v>1250</v>
      </c>
      <c r="G15" s="128">
        <v>1000</v>
      </c>
      <c r="H15" s="128">
        <v>1000</v>
      </c>
      <c r="I15" s="129">
        <v>1000</v>
      </c>
      <c r="J15" s="127">
        <v>1000</v>
      </c>
      <c r="K15" s="128">
        <v>1000</v>
      </c>
      <c r="L15" s="128">
        <v>1000</v>
      </c>
      <c r="M15" s="128">
        <v>1000</v>
      </c>
      <c r="N15" s="128">
        <v>1000</v>
      </c>
      <c r="O15" s="128">
        <v>1000</v>
      </c>
      <c r="P15" s="128">
        <v>1000</v>
      </c>
      <c r="Q15" s="128">
        <v>1000</v>
      </c>
      <c r="R15" s="128">
        <v>1000</v>
      </c>
      <c r="S15" s="128">
        <v>1000</v>
      </c>
      <c r="T15" s="129">
        <v>1000</v>
      </c>
    </row>
    <row r="17" spans="1:20" ht="27.65" customHeight="1" x14ac:dyDescent="0.35">
      <c r="A17" s="97" t="s">
        <v>86</v>
      </c>
      <c r="B17" s="98">
        <f t="shared" ref="B17:T17" si="9">+B6-B9</f>
        <v>26240</v>
      </c>
      <c r="C17" s="98">
        <f t="shared" si="9"/>
        <v>22135</v>
      </c>
      <c r="D17" s="98">
        <f t="shared" si="9"/>
        <v>20877</v>
      </c>
      <c r="E17" s="98">
        <f t="shared" si="9"/>
        <v>15592</v>
      </c>
      <c r="F17" s="98">
        <f t="shared" si="9"/>
        <v>10611.442000000003</v>
      </c>
      <c r="G17" s="98">
        <f t="shared" si="9"/>
        <v>7959.2</v>
      </c>
      <c r="H17" s="98">
        <f t="shared" si="9"/>
        <v>12818.2</v>
      </c>
      <c r="I17" s="98">
        <f t="shared" si="9"/>
        <v>9443.2000000000007</v>
      </c>
      <c r="J17" s="98">
        <f t="shared" si="9"/>
        <v>15295</v>
      </c>
      <c r="K17" s="98">
        <f t="shared" si="9"/>
        <v>12060</v>
      </c>
      <c r="L17" s="98">
        <f t="shared" si="9"/>
        <v>10640</v>
      </c>
      <c r="M17" s="98">
        <f t="shared" si="9"/>
        <v>10960</v>
      </c>
      <c r="N17" s="98">
        <f t="shared" si="9"/>
        <v>13540.441999999999</v>
      </c>
      <c r="O17" s="98">
        <f t="shared" si="9"/>
        <v>18239</v>
      </c>
      <c r="P17" s="98">
        <f t="shared" si="9"/>
        <v>36904.000000000007</v>
      </c>
      <c r="Q17" s="98">
        <f t="shared" si="9"/>
        <v>52500</v>
      </c>
      <c r="R17" s="98">
        <f t="shared" si="9"/>
        <v>16570.833333333332</v>
      </c>
      <c r="S17" s="98">
        <f t="shared" si="9"/>
        <v>12500</v>
      </c>
      <c r="T17" s="98">
        <f t="shared" si="9"/>
        <v>14612.5</v>
      </c>
    </row>
    <row r="18" spans="1:20" ht="64" customHeight="1" x14ac:dyDescent="0.35">
      <c r="C18" s="133"/>
      <c r="D18" s="133"/>
      <c r="E18" s="133"/>
      <c r="F18" s="133"/>
      <c r="G18" s="133"/>
      <c r="H18" s="133"/>
      <c r="I18" s="133"/>
      <c r="J18" s="167" t="s">
        <v>89</v>
      </c>
      <c r="K18" s="167"/>
      <c r="L18" s="167"/>
      <c r="M18" s="167"/>
      <c r="N18" s="167"/>
      <c r="O18" s="167"/>
      <c r="P18" s="167"/>
      <c r="Q18" s="167"/>
      <c r="R18" s="167"/>
      <c r="S18" s="167"/>
      <c r="T18" s="167"/>
    </row>
    <row r="38" spans="1:1" x14ac:dyDescent="0.35">
      <c r="A38" t="s">
        <v>13</v>
      </c>
    </row>
    <row r="40" spans="1:1" x14ac:dyDescent="0.35">
      <c r="A40" t="s">
        <v>0</v>
      </c>
    </row>
    <row r="42" spans="1:1" x14ac:dyDescent="0.35">
      <c r="A42" t="s">
        <v>1</v>
      </c>
    </row>
    <row r="45" spans="1:1" x14ac:dyDescent="0.35">
      <c r="A45" t="s">
        <v>12</v>
      </c>
    </row>
  </sheetData>
  <mergeCells count="3">
    <mergeCell ref="J1:T1"/>
    <mergeCell ref="B1:I1"/>
    <mergeCell ref="J18:T18"/>
  </mergeCells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טופס הגשה</vt:lpstr>
      <vt:lpstr>ריכוז מטעים</vt:lpstr>
      <vt:lpstr>'טופס הגשה'!WPrint_Area_W</vt:lpstr>
    </vt:vector>
  </TitlesOfParts>
  <Company>moag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ברכה גל [Bracha  Gal]</dc:creator>
  <cp:lastModifiedBy>Boaz Soffer</cp:lastModifiedBy>
  <cp:lastPrinted>2024-05-16T21:23:26Z</cp:lastPrinted>
  <dcterms:created xsi:type="dcterms:W3CDTF">2024-01-03T12:47:34Z</dcterms:created>
  <dcterms:modified xsi:type="dcterms:W3CDTF">2024-06-16T21:39:28Z</dcterms:modified>
</cp:coreProperties>
</file>