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חוברת_עבודה_זו" defaultThemeVersion="202300"/>
  <mc:AlternateContent xmlns:mc="http://schemas.openxmlformats.org/markup-compatibility/2006">
    <mc:Choice Requires="x15">
      <x15ac:absPath xmlns:x15ac="http://schemas.microsoft.com/office/spreadsheetml/2010/11/ac" url="https://rationaleeco-my.sharepoint.com/personal/boaz_rational-ep_co_il/Documents/Office All/רציונל - סוגיות שוטפות/מלחמה - פיצויים/חרבות הברזל/טפסים ממוחשבים/"/>
    </mc:Choice>
  </mc:AlternateContent>
  <xr:revisionPtr revIDLastSave="0" documentId="8_{40B343DD-BC86-42D7-8684-D3B72565AB0D}" xr6:coauthVersionLast="47" xr6:coauthVersionMax="47" xr10:uidLastSave="{00000000-0000-0000-0000-000000000000}"/>
  <workbookProtection workbookAlgorithmName="SHA-512" workbookHashValue="US3sPv9CjeazJ4b5BQXN7o82IJsioGyB7FBy58wEBfskE8ac57O8ZMH9hKMgd15ZvBISnSx5P7cRrE4qSSUCZw==" workbookSaltValue="kb8GhU4hMhcj3lylGQqWcQ==" workbookSpinCount="100000" lockStructure="1"/>
  <bookViews>
    <workbookView xWindow="-110" yWindow="-110" windowWidth="19420" windowHeight="11500" xr2:uid="{AB4D6D90-F5EF-44CF-8140-1970DFEDD75E}"/>
  </bookViews>
  <sheets>
    <sheet name="גיליון מרכז" sheetId="7" r:id="rId1"/>
    <sheet name="עגבניות ושרי" sheetId="2" r:id="rId2"/>
    <sheet name="פלפל" sheetId="3" r:id="rId3"/>
    <sheet name="קישוא" sheetId="4" r:id="rId4"/>
    <sheet name="חציל" sheetId="6" r:id="rId5"/>
    <sheet name="מלפפון" sheetId="1" r:id="rId6"/>
    <sheet name="רשימות" sheetId="9" state="hidden" r:id="rId7"/>
  </sheets>
  <definedNames>
    <definedName name="Base_Period">OFFSET(רשימות!$A$1,1,0,COUNTA(רשימות!$A:$A)-1,1)</definedName>
    <definedName name="Calc_Period">OFFSET(רשימות!$C$1,1,0,COUNTA(רשימות!$C:$C)-1,1)</definedName>
    <definedName name="location">OFFSET(רשימות!$G$1,1,0,COUNTA(רשימות!$G:$G)-1,1)</definedName>
    <definedName name="OLE_LINK1" localSheetId="0">'גיליון מרכז'!$L$4</definedName>
    <definedName name="_xlnm.Print_Area" localSheetId="0">'גיליון מרכז'!$A$1:$G$35</definedName>
    <definedName name="_xlnm.Print_Area" localSheetId="4">חציל!$B$4:$G$9</definedName>
    <definedName name="_xlnm.Print_Area" localSheetId="5">מלפפון!$B$4:$G$9</definedName>
    <definedName name="_xlnm.Print_Area" localSheetId="1">'עגבניות ושרי'!$B$4:$J$15</definedName>
    <definedName name="_xlnm.Print_Area" localSheetId="2">פלפל!$B$4:$G$13</definedName>
    <definedName name="_xlnm.Print_Area" localSheetId="3">קישוא!$B$4:$F$10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7" l="1"/>
  <c r="F11" i="7"/>
  <c r="F13" i="7"/>
  <c r="B17" i="7"/>
  <c r="F14" i="7"/>
  <c r="C10" i="7" l="1"/>
  <c r="C12" i="7" l="1"/>
  <c r="C15" i="7" s="1"/>
  <c r="N6" i="2"/>
  <c r="N5" i="2"/>
  <c r="F14" i="2"/>
  <c r="F6" i="2"/>
  <c r="F7" i="2"/>
  <c r="F8" i="2"/>
  <c r="F9" i="2"/>
  <c r="F10" i="2"/>
  <c r="F11" i="2"/>
  <c r="F12" i="2"/>
  <c r="F13" i="2"/>
  <c r="F5" i="2"/>
  <c r="I5" i="2" l="1"/>
  <c r="G5" i="1"/>
  <c r="G8" i="1"/>
  <c r="G7" i="1"/>
  <c r="G6" i="1"/>
  <c r="G8" i="6"/>
  <c r="G7" i="6"/>
  <c r="G6" i="6"/>
  <c r="G5" i="6"/>
  <c r="F6" i="4"/>
  <c r="F7" i="4"/>
  <c r="F8" i="4"/>
  <c r="F10" i="4" s="1"/>
  <c r="F12" i="7" s="1"/>
  <c r="F9" i="4"/>
  <c r="F5" i="4"/>
  <c r="G13" i="3"/>
  <c r="G7" i="3"/>
  <c r="G8" i="3"/>
  <c r="G9" i="3"/>
  <c r="G10" i="3"/>
  <c r="G11" i="3"/>
  <c r="G12" i="3"/>
  <c r="G6" i="3"/>
  <c r="J14" i="2"/>
  <c r="I14" i="2"/>
  <c r="J6" i="2"/>
  <c r="J7" i="2"/>
  <c r="J8" i="2"/>
  <c r="J9" i="2"/>
  <c r="J10" i="2"/>
  <c r="J11" i="2"/>
  <c r="J12" i="2"/>
  <c r="J13" i="2"/>
  <c r="J5" i="2"/>
  <c r="I6" i="2"/>
  <c r="I7" i="2"/>
  <c r="I8" i="2"/>
  <c r="I9" i="2"/>
  <c r="I10" i="2"/>
  <c r="I11" i="2"/>
  <c r="I12" i="2"/>
  <c r="I13" i="2"/>
  <c r="I15" i="2" l="1"/>
  <c r="J15" i="2"/>
  <c r="F10" i="7" s="1"/>
  <c r="G9" i="1"/>
  <c r="G9" i="6"/>
  <c r="F16" i="7" l="1"/>
  <c r="C21" i="7" s="1"/>
</calcChain>
</file>

<file path=xl/sharedStrings.xml><?xml version="1.0" encoding="utf-8"?>
<sst xmlns="http://schemas.openxmlformats.org/spreadsheetml/2006/main" count="177" uniqueCount="111">
  <si>
    <t>שם המשק</t>
  </si>
  <si>
    <t>ח.פ.</t>
  </si>
  <si>
    <t>עגבניות</t>
  </si>
  <si>
    <t>שרי</t>
  </si>
  <si>
    <t>פלפל</t>
  </si>
  <si>
    <t>קישוא</t>
  </si>
  <si>
    <t xml:space="preserve">חציל </t>
  </si>
  <si>
    <t>מלפפון</t>
  </si>
  <si>
    <t xml:space="preserve">סה"כ </t>
  </si>
  <si>
    <t>הכנסות בתקופת המלחמה</t>
  </si>
  <si>
    <t>תקופת החישוב</t>
  </si>
  <si>
    <t>גיליון מרכז לחישוב הפיצויים למשק בחרבות ברזל אוקטובר 23 - מרץ 24</t>
  </si>
  <si>
    <t>תקופת בסיס נבחרת</t>
  </si>
  <si>
    <t>09/2023 - 04/2024</t>
  </si>
  <si>
    <t>גובה התקרה לחישוב</t>
  </si>
  <si>
    <t>תחילת תחום שתילה</t>
  </si>
  <si>
    <t>סיום תחום שתילה</t>
  </si>
  <si>
    <t>א</t>
  </si>
  <si>
    <t>ב</t>
  </si>
  <si>
    <t>ג</t>
  </si>
  <si>
    <t>ד</t>
  </si>
  <si>
    <t>ה</t>
  </si>
  <si>
    <t>ו</t>
  </si>
  <si>
    <t>ז</t>
  </si>
  <si>
    <t>ח</t>
  </si>
  <si>
    <t>ט</t>
  </si>
  <si>
    <t>דונם עגבניות</t>
  </si>
  <si>
    <t>דונם שרי</t>
  </si>
  <si>
    <t>פיצוי לקבוצת שתילה</t>
  </si>
  <si>
    <t>סה"כ</t>
  </si>
  <si>
    <t>חממות</t>
  </si>
  <si>
    <t>פיצוי לעגבניות ושרי בבתי רשת ובחממות</t>
  </si>
  <si>
    <t>יש למלא את הדונמים במשבצות הסגולות</t>
  </si>
  <si>
    <t>בית גידול</t>
  </si>
  <si>
    <t>קבוצה</t>
  </si>
  <si>
    <t>תאריכי שתילה</t>
  </si>
  <si>
    <t>חממה</t>
  </si>
  <si>
    <t>ינואר</t>
  </si>
  <si>
    <t>פברואר</t>
  </si>
  <si>
    <t>בתי רשת</t>
  </si>
  <si>
    <t>מרץ</t>
  </si>
  <si>
    <t>אפריל</t>
  </si>
  <si>
    <t>מאי</t>
  </si>
  <si>
    <t>יוני</t>
  </si>
  <si>
    <t>יולי</t>
  </si>
  <si>
    <t>אוגוסט</t>
  </si>
  <si>
    <t>פיצוי לפלפל בבתי רשת ובחממות</t>
  </si>
  <si>
    <t>פיצוי לקבוצה</t>
  </si>
  <si>
    <t>פיצוי מחושב לדונם</t>
  </si>
  <si>
    <t>פיצוי נורמטיבי שרי לדונם</t>
  </si>
  <si>
    <t>פיצוי נורמטיבי עגבניות לדונם</t>
  </si>
  <si>
    <t xml:space="preserve">פיצוי לקישוא </t>
  </si>
  <si>
    <t>8.8-22.8</t>
  </si>
  <si>
    <t>23.8-7.9</t>
  </si>
  <si>
    <t>8.9-22.9</t>
  </si>
  <si>
    <t>23.9-7.10</t>
  </si>
  <si>
    <t>8.10-31.10</t>
  </si>
  <si>
    <t>פיצוי לחציל</t>
  </si>
  <si>
    <t>1.9.23 - 6.10.23</t>
  </si>
  <si>
    <t>פיצוי למלפפון</t>
  </si>
  <si>
    <t>ספטמבר</t>
  </si>
  <si>
    <t>אוקטובר (כולל מתוכנן)</t>
  </si>
  <si>
    <t>נובמבר (כולל מתוכנן)</t>
  </si>
  <si>
    <t>גובה מחזור לתקופה (שנה)</t>
  </si>
  <si>
    <t>מחזור חודשי ממוצע + 35%</t>
  </si>
  <si>
    <t>גובה המחזור בתקופה</t>
  </si>
  <si>
    <t>תקופת חישוב</t>
  </si>
  <si>
    <t>מיקום</t>
  </si>
  <si>
    <t>עד 7 קמ דרום</t>
  </si>
  <si>
    <t>עד 9 קמ צפון</t>
  </si>
  <si>
    <t>10/2023 - 03/2024</t>
  </si>
  <si>
    <t xml:space="preserve">10/2021 - 09/2022 </t>
  </si>
  <si>
    <t>10/2022 - 09/2023</t>
  </si>
  <si>
    <t>מיקום השטחים</t>
  </si>
  <si>
    <t>אובדן יבול ו/או רווח לפי המודל הנורמטיבי</t>
  </si>
  <si>
    <t>טבלת עזר לחישוב דונמים לפי שתילים:</t>
  </si>
  <si>
    <t>סוג שתילים</t>
  </si>
  <si>
    <t>כמות שתילים</t>
  </si>
  <si>
    <t>שטח בדונם</t>
  </si>
  <si>
    <t>רגילים</t>
  </si>
  <si>
    <t>מורכבים ומפוצלים</t>
  </si>
  <si>
    <t xml:space="preserve">יש להזין את פרטי החקלאי, גודל החלקה ומיקומה </t>
  </si>
  <si>
    <t xml:space="preserve"> להקליד את מספר הח.פ/עצמאי</t>
  </si>
  <si>
    <t>מכפיל רווח בתק' בסיס לצורך חישוב תקרת פיצוי</t>
  </si>
  <si>
    <t>תק' מחושבת לפיצוי</t>
  </si>
  <si>
    <t>חישוב תקרה לפיצוי</t>
  </si>
  <si>
    <t>תק' עד דצמבר (7-20 קמ)</t>
  </si>
  <si>
    <t>אחוז גידול שטח ביחס לתקופת הבסיס</t>
  </si>
  <si>
    <t>סה"כ פיצויים</t>
  </si>
  <si>
    <t xml:space="preserve">הנתונים האמורים נכונים ומדוייקים (על החקלאי לשמור את כלל האסמכתאות בבסיס הצהרה זו) </t>
  </si>
  <si>
    <t>מס רכוש רשאי לפנות ולקבל מידע נשוא תביעה זו את הנתונים ממועצת הצמחים ו/או מקנ"ט</t>
  </si>
  <si>
    <t>תאריך הגשה</t>
  </si>
  <si>
    <t>חתימה</t>
  </si>
  <si>
    <t>יש לצרף טופס זה  לתביעת הפיצויים</t>
  </si>
  <si>
    <t>סוג דיווח למע"מ</t>
  </si>
  <si>
    <t>דו חודשי</t>
  </si>
  <si>
    <t>סכום לפיצוי לדונם - שתילות ינואר</t>
  </si>
  <si>
    <t>יש להזין את הנתונים לכל גידול בגיליונות העזר</t>
  </si>
  <si>
    <t>יש לבחור את אופן הדיווח למע"מ (חד/דו-חודשי)</t>
  </si>
  <si>
    <r>
      <t xml:space="preserve">יש למלא מתוך </t>
    </r>
    <r>
      <rPr>
        <i/>
        <sz val="12"/>
        <color theme="1"/>
        <rFont val="Calibri"/>
        <family val="2"/>
      </rPr>
      <t>הרשימה</t>
    </r>
    <r>
      <rPr>
        <sz val="12"/>
        <color theme="1"/>
        <rFont val="Calibri"/>
        <family val="2"/>
      </rPr>
      <t xml:space="preserve"> את האיזור הרלבנטי</t>
    </r>
  </si>
  <si>
    <t>יש לצרף לתביעה אסמכתאות והסבר בתא הערות לבודק</t>
  </si>
  <si>
    <t>יש לצרף אסמכתאות לגבי שתילות ינואר לתביעה זו</t>
  </si>
  <si>
    <t>יש לשמור את קובץ האקסל לצורך בקרה והגשה לקרן הפיצויים - בהתאם לדרישה (אין צורך לצרפה )</t>
  </si>
  <si>
    <t>חקלאי חקלאי</t>
  </si>
  <si>
    <t>מומלץ להיעזר ברו"ח או בהנהלת החשבונות לעניין מחזורי המע"מ הנדרשים לדיווח</t>
  </si>
  <si>
    <t>דונם פלפל</t>
  </si>
  <si>
    <t>דונם קישוא</t>
  </si>
  <si>
    <t>דונם חציל</t>
  </si>
  <si>
    <t>דונם מלפפון</t>
  </si>
  <si>
    <t>בהגשת תביעה זו יש כדי הצהרה והסכמה כלהלן (יש לחתום בתחתית הטופס במקום המיועד לכך):</t>
  </si>
  <si>
    <t>נוסח סופי ומאושר להפצה - ירקות 17.6.2024 - v1.4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</si>
</sst>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[$-1010000]d/m/yy;@"/>
    <numFmt numFmtId="165" formatCode="_ * #,##0_ ;_ * \-#,##0_ ;_ * &quot;-&quot;??_ ;_ @_ "/>
    <numFmt numFmtId="166" formatCode="#,##0.0_ ;\-#,##0.0\ "/>
    <numFmt numFmtId="167" formatCode="_ * #,##0.0_ ;_ * \-#,##0.0_ ;_ * &quot;-&quot;??_ ;_ @_ "/>
    <numFmt numFmtId="168" formatCode="0.0"/>
    <numFmt numFmtId="169" formatCode="#,##0_ ;\-#,##0\ "/>
    <numFmt numFmtId="170" formatCode="0.0%"/>
  </numFmts>
  <fonts count="22" x14ac:knownFonts="1">
    <font>
      <sz val="11"/>
      <color theme="1"/>
      <name val="Aptos Narrow"/>
      <family val="2"/>
      <charset val="177"/>
      <scheme val="minor"/>
    </font>
    <font>
      <sz val="11"/>
      <color theme="1"/>
      <name val="Aptos Narrow"/>
      <family val="2"/>
      <charset val="177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4"/>
      <color theme="8" tint="-0.249977111117893"/>
      <name val="Calibri"/>
      <family val="2"/>
    </font>
    <font>
      <sz val="12"/>
      <color theme="1"/>
      <name val="Calibri"/>
      <family val="2"/>
    </font>
    <font>
      <b/>
      <sz val="13"/>
      <color theme="0"/>
      <name val="Calibri"/>
      <family val="2"/>
    </font>
    <font>
      <i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2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8"/>
      <name val="Aptos Narrow"/>
      <family val="2"/>
      <charset val="177"/>
      <scheme val="minor"/>
    </font>
    <font>
      <i/>
      <sz val="12"/>
      <color theme="1"/>
      <name val="Calibri"/>
      <family val="2"/>
    </font>
    <font>
      <sz val="12"/>
      <color theme="0"/>
      <name val="Calibri"/>
      <family val="2"/>
    </font>
    <font>
      <sz val="10"/>
      <color rgb="FF000000"/>
      <name val="Aptos Narrow"/>
      <family val="2"/>
    </font>
    <font>
      <b/>
      <i/>
      <sz val="12"/>
      <color theme="1"/>
      <name val="Calibri"/>
      <family val="2"/>
    </font>
    <font>
      <b/>
      <sz val="11"/>
      <color theme="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Dashed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Dashed">
        <color indexed="64"/>
      </right>
      <top style="thin">
        <color indexed="64"/>
      </top>
      <bottom style="mediumDashed">
        <color indexed="64"/>
      </bottom>
      <diagonal/>
    </border>
    <border>
      <left style="mediumDashed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Dashed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Dashed">
        <color indexed="64"/>
      </left>
      <right style="mediumDashed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Dashed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2" fillId="3" borderId="4" xfId="0" applyFont="1" applyFill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165" fontId="4" fillId="0" borderId="1" xfId="1" applyNumberFormat="1" applyFont="1" applyFill="1" applyBorder="1"/>
    <xf numFmtId="165" fontId="4" fillId="0" borderId="1" xfId="1" applyNumberFormat="1" applyFont="1" applyFill="1" applyBorder="1" applyAlignment="1">
      <alignment horizontal="center" vertical="center"/>
    </xf>
    <xf numFmtId="165" fontId="4" fillId="0" borderId="1" xfId="1" applyNumberFormat="1" applyFont="1" applyBorder="1"/>
    <xf numFmtId="0" fontId="2" fillId="3" borderId="1" xfId="0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165" fontId="4" fillId="3" borderId="1" xfId="1" applyNumberFormat="1" applyFont="1" applyFill="1" applyBorder="1"/>
    <xf numFmtId="0" fontId="2" fillId="3" borderId="1" xfId="0" applyFont="1" applyFill="1" applyBorder="1"/>
    <xf numFmtId="0" fontId="5" fillId="0" borderId="0" xfId="0" applyFont="1"/>
    <xf numFmtId="165" fontId="4" fillId="4" borderId="1" xfId="1" applyNumberFormat="1" applyFont="1" applyFill="1" applyBorder="1"/>
    <xf numFmtId="0" fontId="4" fillId="0" borderId="0" xfId="0" applyFont="1" applyAlignment="1">
      <alignment vertical="center"/>
    </xf>
    <xf numFmtId="0" fontId="2" fillId="5" borderId="1" xfId="0" applyFont="1" applyFill="1" applyBorder="1"/>
    <xf numFmtId="0" fontId="2" fillId="5" borderId="8" xfId="0" applyFont="1" applyFill="1" applyBorder="1"/>
    <xf numFmtId="165" fontId="2" fillId="5" borderId="1" xfId="0" applyNumberFormat="1" applyFont="1" applyFill="1" applyBorder="1"/>
    <xf numFmtId="0" fontId="6" fillId="0" borderId="0" xfId="0" applyFont="1"/>
    <xf numFmtId="0" fontId="4" fillId="0" borderId="4" xfId="0" applyFont="1" applyBorder="1" applyAlignment="1">
      <alignment horizontal="center" wrapText="1"/>
    </xf>
    <xf numFmtId="165" fontId="4" fillId="0" borderId="1" xfId="1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5" borderId="2" xfId="0" applyFont="1" applyFill="1" applyBorder="1"/>
    <xf numFmtId="0" fontId="2" fillId="3" borderId="2" xfId="0" applyFont="1" applyFill="1" applyBorder="1" applyAlignment="1">
      <alignment vertical="center"/>
    </xf>
    <xf numFmtId="0" fontId="0" fillId="0" borderId="0" xfId="0" applyAlignment="1">
      <alignment readingOrder="2"/>
    </xf>
    <xf numFmtId="167" fontId="4" fillId="0" borderId="1" xfId="1" applyNumberFormat="1" applyFont="1" applyFill="1" applyBorder="1" applyAlignment="1">
      <alignment horizontal="center" vertical="center"/>
    </xf>
    <xf numFmtId="0" fontId="0" fillId="8" borderId="12" xfId="0" applyFill="1" applyBorder="1"/>
    <xf numFmtId="0" fontId="0" fillId="8" borderId="6" xfId="0" applyFill="1" applyBorder="1"/>
    <xf numFmtId="0" fontId="7" fillId="8" borderId="14" xfId="0" applyFont="1" applyFill="1" applyBorder="1"/>
    <xf numFmtId="0" fontId="9" fillId="0" borderId="0" xfId="0" applyFont="1"/>
    <xf numFmtId="0" fontId="7" fillId="8" borderId="12" xfId="0" applyFont="1" applyFill="1" applyBorder="1"/>
    <xf numFmtId="0" fontId="9" fillId="0" borderId="0" xfId="0" applyFont="1" applyAlignment="1">
      <alignment horizontal="center"/>
    </xf>
    <xf numFmtId="0" fontId="9" fillId="0" borderId="2" xfId="0" applyFont="1" applyBorder="1"/>
    <xf numFmtId="0" fontId="9" fillId="0" borderId="1" xfId="0" applyFont="1" applyBorder="1"/>
    <xf numFmtId="0" fontId="12" fillId="2" borderId="1" xfId="0" applyFont="1" applyFill="1" applyBorder="1"/>
    <xf numFmtId="0" fontId="7" fillId="0" borderId="0" xfId="0" applyFont="1"/>
    <xf numFmtId="9" fontId="9" fillId="0" borderId="0" xfId="0" applyNumberFormat="1" applyFont="1"/>
    <xf numFmtId="0" fontId="12" fillId="0" borderId="1" xfId="0" applyFont="1" applyBorder="1"/>
    <xf numFmtId="0" fontId="7" fillId="8" borderId="0" xfId="0" applyFont="1" applyFill="1"/>
    <xf numFmtId="0" fontId="0" fillId="0" borderId="29" xfId="0" applyBorder="1"/>
    <xf numFmtId="0" fontId="0" fillId="8" borderId="22" xfId="0" applyFill="1" applyBorder="1"/>
    <xf numFmtId="0" fontId="14" fillId="0" borderId="29" xfId="0" applyFont="1" applyBorder="1"/>
    <xf numFmtId="0" fontId="0" fillId="0" borderId="0" xfId="0" applyAlignment="1">
      <alignment horizontal="right"/>
    </xf>
    <xf numFmtId="14" fontId="0" fillId="6" borderId="30" xfId="0" applyNumberFormat="1" applyFill="1" applyBorder="1" applyAlignment="1" applyProtection="1">
      <alignment horizontal="center"/>
      <protection locked="0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5" xfId="0" applyBorder="1" applyAlignment="1">
      <alignment horizontal="center"/>
    </xf>
    <xf numFmtId="0" fontId="15" fillId="0" borderId="0" xfId="0" applyFont="1"/>
    <xf numFmtId="0" fontId="0" fillId="8" borderId="11" xfId="0" applyFill="1" applyBorder="1"/>
    <xf numFmtId="0" fontId="0" fillId="8" borderId="11" xfId="0" applyFill="1" applyBorder="1" applyAlignment="1">
      <alignment horizontal="center"/>
    </xf>
    <xf numFmtId="0" fontId="0" fillId="8" borderId="7" xfId="0" applyFill="1" applyBorder="1"/>
    <xf numFmtId="0" fontId="9" fillId="0" borderId="36" xfId="0" applyFont="1" applyBorder="1" applyAlignment="1">
      <alignment wrapText="1"/>
    </xf>
    <xf numFmtId="0" fontId="13" fillId="11" borderId="11" xfId="0" applyFont="1" applyFill="1" applyBorder="1"/>
    <xf numFmtId="169" fontId="13" fillId="11" borderId="11" xfId="1" applyNumberFormat="1" applyFont="1" applyFill="1" applyBorder="1" applyAlignment="1">
      <alignment horizontal="center"/>
    </xf>
    <xf numFmtId="0" fontId="13" fillId="11" borderId="7" xfId="0" applyFont="1" applyFill="1" applyBorder="1"/>
    <xf numFmtId="0" fontId="17" fillId="0" borderId="2" xfId="0" applyFont="1" applyBorder="1" applyAlignment="1" applyProtection="1">
      <alignment horizontal="right" vertical="center" indent="6"/>
      <protection locked="0"/>
    </xf>
    <xf numFmtId="0" fontId="18" fillId="0" borderId="3" xfId="0" applyFont="1" applyBorder="1" applyAlignment="1" applyProtection="1">
      <alignment horizontal="right" vertical="center" indent="1"/>
      <protection locked="0"/>
    </xf>
    <xf numFmtId="0" fontId="7" fillId="6" borderId="28" xfId="0" applyFont="1" applyFill="1" applyBorder="1" applyAlignment="1">
      <alignment horizontal="center" vertical="center" readingOrder="2"/>
    </xf>
    <xf numFmtId="170" fontId="9" fillId="6" borderId="18" xfId="2" applyNumberFormat="1" applyFont="1" applyFill="1" applyBorder="1" applyAlignment="1">
      <alignment horizontal="center"/>
    </xf>
    <xf numFmtId="0" fontId="7" fillId="12" borderId="19" xfId="0" applyFont="1" applyFill="1" applyBorder="1" applyAlignment="1">
      <alignment horizontal="center"/>
    </xf>
    <xf numFmtId="0" fontId="7" fillId="12" borderId="21" xfId="0" applyFont="1" applyFill="1" applyBorder="1" applyAlignment="1">
      <alignment horizontal="center"/>
    </xf>
    <xf numFmtId="168" fontId="7" fillId="12" borderId="0" xfId="0" applyNumberFormat="1" applyFont="1" applyFill="1" applyAlignment="1">
      <alignment horizontal="center"/>
    </xf>
    <xf numFmtId="0" fontId="9" fillId="12" borderId="0" xfId="0" applyFont="1" applyFill="1"/>
    <xf numFmtId="166" fontId="9" fillId="6" borderId="17" xfId="1" applyNumberFormat="1" applyFont="1" applyFill="1" applyBorder="1" applyAlignment="1" applyProtection="1">
      <alignment horizontal="center" readingOrder="2"/>
      <protection locked="0"/>
    </xf>
    <xf numFmtId="0" fontId="9" fillId="6" borderId="10" xfId="0" applyFont="1" applyFill="1" applyBorder="1" applyAlignment="1" applyProtection="1">
      <alignment horizontal="center" readingOrder="2"/>
      <protection locked="0"/>
    </xf>
    <xf numFmtId="0" fontId="9" fillId="6" borderId="18" xfId="0" applyFont="1" applyFill="1" applyBorder="1" applyAlignment="1" applyProtection="1">
      <alignment horizontal="center" readingOrder="2"/>
      <protection locked="0"/>
    </xf>
    <xf numFmtId="0" fontId="9" fillId="0" borderId="12" xfId="0" applyFont="1" applyBorder="1" applyAlignment="1">
      <alignment horizontal="right"/>
    </xf>
    <xf numFmtId="0" fontId="9" fillId="0" borderId="22" xfId="0" applyFont="1" applyBorder="1" applyAlignment="1">
      <alignment horizontal="right"/>
    </xf>
    <xf numFmtId="169" fontId="9" fillId="6" borderId="18" xfId="1" applyNumberFormat="1" applyFont="1" applyFill="1" applyBorder="1" applyAlignment="1">
      <alignment horizontal="center"/>
    </xf>
    <xf numFmtId="169" fontId="9" fillId="0" borderId="4" xfId="1" applyNumberFormat="1" applyFont="1" applyBorder="1" applyAlignment="1">
      <alignment horizontal="center"/>
    </xf>
    <xf numFmtId="169" fontId="9" fillId="6" borderId="17" xfId="1" applyNumberFormat="1" applyFont="1" applyFill="1" applyBorder="1" applyAlignment="1">
      <alignment horizontal="center"/>
    </xf>
    <xf numFmtId="169" fontId="12" fillId="0" borderId="4" xfId="1" applyNumberFormat="1" applyFont="1" applyBorder="1" applyAlignment="1">
      <alignment horizontal="center"/>
    </xf>
    <xf numFmtId="169" fontId="9" fillId="0" borderId="1" xfId="1" applyNumberFormat="1" applyFont="1" applyBorder="1" applyAlignment="1">
      <alignment horizontal="center"/>
    </xf>
    <xf numFmtId="169" fontId="12" fillId="2" borderId="1" xfId="0" applyNumberFormat="1" applyFont="1" applyFill="1" applyBorder="1" applyAlignment="1">
      <alignment horizontal="center"/>
    </xf>
    <xf numFmtId="165" fontId="4" fillId="6" borderId="1" xfId="1" applyNumberFormat="1" applyFont="1" applyFill="1" applyBorder="1"/>
    <xf numFmtId="166" fontId="20" fillId="6" borderId="17" xfId="1" applyNumberFormat="1" applyFont="1" applyFill="1" applyBorder="1" applyAlignment="1" applyProtection="1">
      <alignment horizontal="center" readingOrder="2"/>
      <protection locked="0"/>
    </xf>
    <xf numFmtId="0" fontId="9" fillId="0" borderId="6" xfId="0" applyFont="1" applyBorder="1"/>
    <xf numFmtId="0" fontId="7" fillId="0" borderId="37" xfId="0" applyFont="1" applyBorder="1" applyAlignment="1">
      <alignment horizontal="center"/>
    </xf>
    <xf numFmtId="0" fontId="9" fillId="12" borderId="25" xfId="0" applyFont="1" applyFill="1" applyBorder="1" applyAlignment="1">
      <alignment horizontal="center"/>
    </xf>
    <xf numFmtId="0" fontId="21" fillId="4" borderId="14" xfId="0" applyFont="1" applyFill="1" applyBorder="1"/>
    <xf numFmtId="0" fontId="21" fillId="4" borderId="15" xfId="0" applyFont="1" applyFill="1" applyBorder="1"/>
    <xf numFmtId="0" fontId="21" fillId="4" borderId="20" xfId="0" applyFont="1" applyFill="1" applyBorder="1"/>
    <xf numFmtId="0" fontId="0" fillId="7" borderId="6" xfId="0" applyFill="1" applyBorder="1"/>
    <xf numFmtId="169" fontId="9" fillId="0" borderId="4" xfId="1" applyNumberFormat="1" applyFont="1" applyBorder="1"/>
    <xf numFmtId="0" fontId="9" fillId="13" borderId="11" xfId="0" applyFont="1" applyFill="1" applyBorder="1"/>
    <xf numFmtId="0" fontId="20" fillId="7" borderId="41" xfId="0" applyFont="1" applyFill="1" applyBorder="1" applyAlignment="1">
      <alignment horizontal="right"/>
    </xf>
    <xf numFmtId="0" fontId="9" fillId="7" borderId="42" xfId="0" applyFont="1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20" xfId="0" applyFill="1" applyBorder="1"/>
    <xf numFmtId="0" fontId="2" fillId="3" borderId="12" xfId="0" applyFont="1" applyFill="1" applyBorder="1"/>
    <xf numFmtId="0" fontId="2" fillId="3" borderId="0" xfId="0" applyFont="1" applyFill="1"/>
    <xf numFmtId="0" fontId="0" fillId="3" borderId="0" xfId="0" applyFill="1"/>
    <xf numFmtId="0" fontId="0" fillId="3" borderId="22" xfId="0" applyFill="1" applyBorder="1"/>
    <xf numFmtId="0" fontId="0" fillId="3" borderId="6" xfId="0" applyFill="1" applyBorder="1"/>
    <xf numFmtId="0" fontId="0" fillId="3" borderId="11" xfId="0" applyFill="1" applyBorder="1"/>
    <xf numFmtId="0" fontId="0" fillId="3" borderId="7" xfId="0" applyFill="1" applyBorder="1"/>
    <xf numFmtId="0" fontId="0" fillId="0" borderId="33" xfId="0" applyBorder="1" applyAlignment="1">
      <alignment horizontal="center"/>
    </xf>
    <xf numFmtId="0" fontId="9" fillId="10" borderId="23" xfId="0" applyFont="1" applyFill="1" applyBorder="1" applyAlignment="1">
      <alignment horizontal="center"/>
    </xf>
    <xf numFmtId="0" fontId="9" fillId="10" borderId="24" xfId="0" applyFont="1" applyFill="1" applyBorder="1" applyAlignment="1">
      <alignment horizontal="center"/>
    </xf>
    <xf numFmtId="0" fontId="8" fillId="13" borderId="9" xfId="0" applyFont="1" applyFill="1" applyBorder="1" applyAlignment="1">
      <alignment horizontal="center"/>
    </xf>
    <xf numFmtId="0" fontId="8" fillId="13" borderId="8" xfId="0" applyFont="1" applyFill="1" applyBorder="1" applyAlignment="1">
      <alignment horizontal="center"/>
    </xf>
    <xf numFmtId="0" fontId="8" fillId="13" borderId="13" xfId="0" applyFont="1" applyFill="1" applyBorder="1" applyAlignment="1">
      <alignment horizontal="center"/>
    </xf>
    <xf numFmtId="0" fontId="10" fillId="9" borderId="9" xfId="0" applyFont="1" applyFill="1" applyBorder="1" applyAlignment="1">
      <alignment horizontal="center"/>
    </xf>
    <xf numFmtId="0" fontId="10" fillId="9" borderId="15" xfId="0" applyFont="1" applyFill="1" applyBorder="1" applyAlignment="1">
      <alignment horizontal="center"/>
    </xf>
    <xf numFmtId="0" fontId="10" fillId="9" borderId="16" xfId="0" applyFont="1" applyFill="1" applyBorder="1" applyAlignment="1">
      <alignment horizontal="center"/>
    </xf>
    <xf numFmtId="0" fontId="9" fillId="0" borderId="14" xfId="0" applyFont="1" applyBorder="1" applyAlignment="1">
      <alignment horizontal="right"/>
    </xf>
    <xf numFmtId="0" fontId="9" fillId="0" borderId="20" xfId="0" applyFont="1" applyBorder="1" applyAlignment="1">
      <alignment horizontal="right"/>
    </xf>
    <xf numFmtId="0" fontId="9" fillId="0" borderId="12" xfId="0" applyFont="1" applyBorder="1" applyAlignment="1">
      <alignment horizontal="right"/>
    </xf>
    <xf numFmtId="0" fontId="9" fillId="0" borderId="22" xfId="0" applyFont="1" applyBorder="1" applyAlignment="1">
      <alignment horizontal="right"/>
    </xf>
    <xf numFmtId="0" fontId="9" fillId="0" borderId="6" xfId="0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0" fontId="9" fillId="10" borderId="26" xfId="0" applyFont="1" applyFill="1" applyBorder="1" applyAlignment="1">
      <alignment horizontal="center"/>
    </xf>
    <xf numFmtId="0" fontId="9" fillId="10" borderId="27" xfId="0" applyFont="1" applyFill="1" applyBorder="1" applyAlignment="1">
      <alignment horizontal="center"/>
    </xf>
    <xf numFmtId="0" fontId="11" fillId="7" borderId="6" xfId="0" applyFont="1" applyFill="1" applyBorder="1" applyAlignment="1">
      <alignment horizontal="right"/>
    </xf>
    <xf numFmtId="0" fontId="11" fillId="7" borderId="7" xfId="0" applyFont="1" applyFill="1" applyBorder="1" applyAlignment="1">
      <alignment horizontal="right"/>
    </xf>
    <xf numFmtId="0" fontId="9" fillId="10" borderId="38" xfId="0" applyFont="1" applyFill="1" applyBorder="1" applyAlignment="1">
      <alignment horizontal="center"/>
    </xf>
    <xf numFmtId="0" fontId="9" fillId="10" borderId="39" xfId="0" applyFont="1" applyFill="1" applyBorder="1" applyAlignment="1">
      <alignment horizontal="center"/>
    </xf>
    <xf numFmtId="0" fontId="21" fillId="6" borderId="14" xfId="0" applyFont="1" applyFill="1" applyBorder="1" applyAlignment="1">
      <alignment horizontal="right" vertical="center"/>
    </xf>
    <xf numFmtId="0" fontId="21" fillId="6" borderId="15" xfId="0" applyFont="1" applyFill="1" applyBorder="1" applyAlignment="1">
      <alignment horizontal="right" vertical="center"/>
    </xf>
    <xf numFmtId="0" fontId="21" fillId="6" borderId="20" xfId="0" applyFont="1" applyFill="1" applyBorder="1" applyAlignment="1">
      <alignment horizontal="right" vertical="center"/>
    </xf>
    <xf numFmtId="0" fontId="21" fillId="6" borderId="6" xfId="0" applyFont="1" applyFill="1" applyBorder="1" applyAlignment="1">
      <alignment horizontal="right" vertical="center"/>
    </xf>
    <xf numFmtId="0" fontId="21" fillId="6" borderId="11" xfId="0" applyFont="1" applyFill="1" applyBorder="1" applyAlignment="1">
      <alignment horizontal="right" vertical="center"/>
    </xf>
    <xf numFmtId="0" fontId="21" fillId="6" borderId="7" xfId="0" applyFont="1" applyFill="1" applyBorder="1" applyAlignment="1">
      <alignment horizontal="right" vertical="center"/>
    </xf>
    <xf numFmtId="0" fontId="0" fillId="6" borderId="40" xfId="0" applyFill="1" applyBorder="1" applyAlignment="1" applyProtection="1">
      <alignment horizontal="center"/>
      <protection locked="0"/>
    </xf>
    <xf numFmtId="0" fontId="0" fillId="6" borderId="34" xfId="0" applyFill="1" applyBorder="1" applyAlignment="1" applyProtection="1">
      <alignment horizontal="center"/>
      <protection locked="0"/>
    </xf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1">
    <dxf>
      <font>
        <color theme="9" tint="0.59996337778862885"/>
      </font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fmlaLink="F15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393700</xdr:colOff>
          <xdr:row>13</xdr:row>
          <xdr:rowOff>203200</xdr:rowOff>
        </xdr:from>
        <xdr:to>
          <xdr:col>5</xdr:col>
          <xdr:colOff>1212850</xdr:colOff>
          <xdr:row>14</xdr:row>
          <xdr:rowOff>279400</xdr:rowOff>
        </xdr:to>
        <xdr:sp macro="" textlink="">
          <xdr:nvSpPr>
            <xdr:cNvPr id="1028" name="chckBox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32004" rIns="36576" bIns="32004" anchor="ctr" upright="1"/>
            <a:lstStyle/>
            <a:p>
              <a:pPr algn="r" rtl="1">
                <a:defRPr sz="1000"/>
              </a:pPr>
              <a:r>
                <a:rPr lang="en-IL" sz="1000" b="0" i="0" u="none" strike="noStrike" baseline="0">
                  <a:solidFill>
                    <a:srgbClr val="000000"/>
                  </a:solidFill>
                  <a:latin typeface="Aptos Narrow"/>
                </a:rPr>
                <a:t>  משק אורגני - יש לצרף אישור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12</xdr:col>
      <xdr:colOff>271216</xdr:colOff>
      <xdr:row>0</xdr:row>
      <xdr:rowOff>2823</xdr:rowOff>
    </xdr:from>
    <xdr:to>
      <xdr:col>13</xdr:col>
      <xdr:colOff>337256</xdr:colOff>
      <xdr:row>2</xdr:row>
      <xdr:rowOff>169566</xdr:rowOff>
    </xdr:to>
    <xdr:pic>
      <xdr:nvPicPr>
        <xdr:cNvPr id="2" name="גרפיקה 1" descr="יונה עם מילוי מלא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977400504" y="2823"/>
          <a:ext cx="736600" cy="742950"/>
        </a:xfrm>
        <a:prstGeom prst="rect">
          <a:avLst/>
        </a:prstGeom>
      </xdr:spPr>
    </xdr:pic>
    <xdr:clientData/>
  </xdr:twoCellAnchor>
  <xdr:twoCellAnchor editAs="oneCell">
    <xdr:from>
      <xdr:col>7</xdr:col>
      <xdr:colOff>201706</xdr:colOff>
      <xdr:row>3</xdr:row>
      <xdr:rowOff>224118</xdr:rowOff>
    </xdr:from>
    <xdr:to>
      <xdr:col>18</xdr:col>
      <xdr:colOff>23159</xdr:colOff>
      <xdr:row>44</xdr:row>
      <xdr:rowOff>160618</xdr:rowOff>
    </xdr:to>
    <xdr:pic>
      <xdr:nvPicPr>
        <xdr:cNvPr id="4" name="תמונה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03705076" y="1045883"/>
          <a:ext cx="6888629" cy="91626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CDD7D-418B-43D2-BFDA-FC1AD9CE6C0B}">
  <sheetPr codeName="גיליון1">
    <tabColor theme="8" tint="0.79998168889431442"/>
    <pageSetUpPr fitToPage="1"/>
  </sheetPr>
  <dimension ref="A1:N35"/>
  <sheetViews>
    <sheetView showGridLines="0" rightToLeft="1" tabSelected="1" zoomScale="85" zoomScaleNormal="85" workbookViewId="0">
      <selection activeCell="E9" sqref="E9"/>
    </sheetView>
  </sheetViews>
  <sheetFormatPr defaultColWidth="8.83203125" defaultRowHeight="15.5" x14ac:dyDescent="0.35"/>
  <cols>
    <col min="1" max="1" width="1.1640625" style="41" customWidth="1"/>
    <col min="2" max="2" width="32.6640625" style="35" customWidth="1"/>
    <col min="3" max="3" width="24.9140625" style="35" customWidth="1"/>
    <col min="4" max="4" width="1.6640625" style="35" customWidth="1"/>
    <col min="5" max="5" width="21.4140625" style="37" bestFit="1" customWidth="1"/>
    <col min="6" max="6" width="17.6640625" style="35" customWidth="1"/>
    <col min="7" max="7" width="1.1640625" style="41" customWidth="1"/>
    <col min="8" max="8" width="4.5" style="35" customWidth="1"/>
    <col min="9" max="16384" width="8.83203125" style="35"/>
  </cols>
  <sheetData>
    <row r="1" spans="1:14" ht="24.5" customHeight="1" x14ac:dyDescent="0.45">
      <c r="A1" s="34"/>
      <c r="B1" s="106" t="s">
        <v>11</v>
      </c>
      <c r="C1" s="107"/>
      <c r="D1" s="107"/>
      <c r="E1" s="107"/>
      <c r="F1" s="108"/>
      <c r="G1" s="34"/>
      <c r="I1" s="93"/>
      <c r="J1" s="94"/>
      <c r="K1" s="94"/>
      <c r="L1" s="94"/>
      <c r="M1" s="94"/>
      <c r="N1" s="95"/>
    </row>
    <row r="2" spans="1:14" ht="20.399999999999999" customHeight="1" thickBot="1" x14ac:dyDescent="0.45">
      <c r="A2" s="36"/>
      <c r="B2" s="109" t="s">
        <v>81</v>
      </c>
      <c r="C2" s="110"/>
      <c r="D2" s="110"/>
      <c r="E2" s="110"/>
      <c r="F2" s="111"/>
      <c r="G2" s="36"/>
      <c r="I2" s="96" t="s">
        <v>110</v>
      </c>
      <c r="J2" s="97"/>
      <c r="K2" s="97"/>
      <c r="L2" s="97"/>
      <c r="M2" s="98"/>
      <c r="N2" s="99"/>
    </row>
    <row r="3" spans="1:14" ht="20.399999999999999" customHeight="1" x14ac:dyDescent="0.35">
      <c r="A3" s="36"/>
      <c r="B3" s="38" t="s">
        <v>1</v>
      </c>
      <c r="C3" s="70">
        <v>777777</v>
      </c>
      <c r="D3" s="65"/>
      <c r="E3" s="112" t="s">
        <v>82</v>
      </c>
      <c r="F3" s="113"/>
      <c r="G3" s="36"/>
      <c r="I3" s="100"/>
      <c r="J3" s="101"/>
      <c r="K3" s="101"/>
      <c r="L3" s="101"/>
      <c r="M3" s="101"/>
      <c r="N3" s="102"/>
    </row>
    <row r="4" spans="1:14" ht="20.399999999999999" customHeight="1" x14ac:dyDescent="0.35">
      <c r="A4" s="36"/>
      <c r="B4" s="38" t="s">
        <v>0</v>
      </c>
      <c r="C4" s="69" t="s">
        <v>103</v>
      </c>
      <c r="D4" s="66"/>
      <c r="E4" s="72"/>
      <c r="F4" s="73"/>
      <c r="G4" s="36"/>
    </row>
    <row r="5" spans="1:14" ht="20.399999999999999" customHeight="1" x14ac:dyDescent="0.35">
      <c r="A5" s="36"/>
      <c r="B5" s="38" t="s">
        <v>94</v>
      </c>
      <c r="C5" s="81" t="s">
        <v>95</v>
      </c>
      <c r="D5" s="66"/>
      <c r="E5" s="114" t="s">
        <v>98</v>
      </c>
      <c r="F5" s="115"/>
      <c r="G5" s="36"/>
    </row>
    <row r="6" spans="1:14" ht="20.399999999999999" customHeight="1" thickBot="1" x14ac:dyDescent="0.4">
      <c r="A6" s="36"/>
      <c r="B6" s="38" t="s">
        <v>73</v>
      </c>
      <c r="C6" s="71" t="s">
        <v>68</v>
      </c>
      <c r="D6" s="67"/>
      <c r="E6" s="116" t="s">
        <v>99</v>
      </c>
      <c r="F6" s="117"/>
      <c r="G6" s="36"/>
    </row>
    <row r="7" spans="1:14" ht="20.399999999999999" customHeight="1" thickBot="1" x14ac:dyDescent="0.4">
      <c r="A7" s="36"/>
      <c r="B7" s="118" t="s">
        <v>85</v>
      </c>
      <c r="C7" s="119"/>
      <c r="D7" s="84"/>
      <c r="E7" s="104" t="s">
        <v>74</v>
      </c>
      <c r="F7" s="105"/>
      <c r="G7" s="36"/>
    </row>
    <row r="8" spans="1:14" ht="20.399999999999999" customHeight="1" thickTop="1" x14ac:dyDescent="0.35">
      <c r="A8" s="36"/>
      <c r="B8" s="38" t="s">
        <v>12</v>
      </c>
      <c r="C8" s="63" t="s">
        <v>71</v>
      </c>
      <c r="D8" s="68"/>
      <c r="E8" s="91" t="s">
        <v>97</v>
      </c>
      <c r="F8" s="92"/>
      <c r="G8" s="44"/>
    </row>
    <row r="9" spans="1:14" ht="20.399999999999999" customHeight="1" thickBot="1" x14ac:dyDescent="0.4">
      <c r="A9" s="36"/>
      <c r="B9" s="38" t="s">
        <v>63</v>
      </c>
      <c r="C9" s="74">
        <v>10000000</v>
      </c>
      <c r="D9" s="68"/>
      <c r="E9" s="39" t="s">
        <v>2</v>
      </c>
      <c r="F9" s="78">
        <f>'עגבניות ושרי'!I15</f>
        <v>256700</v>
      </c>
      <c r="G9" s="44"/>
    </row>
    <row r="10" spans="1:14" ht="20.399999999999999" customHeight="1" x14ac:dyDescent="0.35">
      <c r="A10" s="36"/>
      <c r="B10" s="39" t="s">
        <v>64</v>
      </c>
      <c r="C10" s="75">
        <f>C9/12*רשימות!I2</f>
        <v>1125000.0000000002</v>
      </c>
      <c r="D10" s="68"/>
      <c r="E10" s="39" t="s">
        <v>3</v>
      </c>
      <c r="F10" s="78">
        <f>'עגבניות ושרי'!J15</f>
        <v>859920</v>
      </c>
      <c r="G10" s="36"/>
    </row>
    <row r="11" spans="1:14" ht="20.399999999999999" customHeight="1" thickBot="1" x14ac:dyDescent="0.4">
      <c r="A11" s="36"/>
      <c r="B11" s="122" t="s">
        <v>9</v>
      </c>
      <c r="C11" s="123"/>
      <c r="D11" s="68"/>
      <c r="E11" s="39" t="s">
        <v>4</v>
      </c>
      <c r="F11" s="78">
        <f>פלפל!G13</f>
        <v>322160</v>
      </c>
      <c r="G11" s="36"/>
    </row>
    <row r="12" spans="1:14" ht="20.399999999999999" customHeight="1" thickTop="1" x14ac:dyDescent="0.35">
      <c r="A12" s="36"/>
      <c r="B12" s="82" t="s">
        <v>10</v>
      </c>
      <c r="C12" s="83" t="str">
        <f>IF(C5="חד חודשי",רשימות!$C$2,רשימות!$C$3)</f>
        <v>09/2023 - 04/2024</v>
      </c>
      <c r="D12" s="68"/>
      <c r="E12" s="39" t="s">
        <v>5</v>
      </c>
      <c r="F12" s="78">
        <f>קישוא!F10</f>
        <v>39390</v>
      </c>
      <c r="G12" s="44"/>
    </row>
    <row r="13" spans="1:14" ht="19.75" customHeight="1" x14ac:dyDescent="0.35">
      <c r="A13" s="36"/>
      <c r="B13" s="38" t="s">
        <v>65</v>
      </c>
      <c r="C13" s="76">
        <v>400000</v>
      </c>
      <c r="D13" s="68"/>
      <c r="E13" s="39" t="s">
        <v>6</v>
      </c>
      <c r="F13" s="78">
        <f>חציל!G9</f>
        <v>201990</v>
      </c>
      <c r="G13" s="44"/>
    </row>
    <row r="14" spans="1:14" ht="19.75" customHeight="1" thickBot="1" x14ac:dyDescent="0.4">
      <c r="A14" s="36"/>
      <c r="B14" s="57" t="s">
        <v>87</v>
      </c>
      <c r="C14" s="64">
        <v>6.5000000000000002E-2</v>
      </c>
      <c r="D14" s="68"/>
      <c r="E14" s="39" t="s">
        <v>7</v>
      </c>
      <c r="F14" s="78">
        <f>מלפפון!G9</f>
        <v>197260</v>
      </c>
      <c r="G14" s="44"/>
    </row>
    <row r="15" spans="1:14" ht="27" customHeight="1" x14ac:dyDescent="0.35">
      <c r="A15" s="36"/>
      <c r="B15" s="43" t="s">
        <v>14</v>
      </c>
      <c r="C15" s="77">
        <f>MAX(C10*VLOOKUP(C12,רשימות!$C:$E,2,0)*(1+IF(C14&gt;0.05,C14,0))-C13,0)</f>
        <v>9185000.0000000019</v>
      </c>
      <c r="D15" s="68"/>
      <c r="E15" s="61"/>
      <c r="F15" s="62" t="b">
        <v>1</v>
      </c>
      <c r="G15" s="36"/>
    </row>
    <row r="16" spans="1:14" ht="20.399999999999999" customHeight="1" x14ac:dyDescent="0.35">
      <c r="A16" s="36"/>
      <c r="D16" s="68"/>
      <c r="E16" s="40" t="s">
        <v>8</v>
      </c>
      <c r="F16" s="79">
        <f>SUM(F9:F14,C20*פלפל!F5)*IF(F15=TRUE,1.2,1)</f>
        <v>2252904</v>
      </c>
      <c r="G16" s="36"/>
    </row>
    <row r="17" spans="1:7" ht="20.399999999999999" customHeight="1" x14ac:dyDescent="0.35">
      <c r="A17" s="36"/>
      <c r="B17" s="85" t="str">
        <f>IF(פלפל!F5&gt;0,"הערות לבודק - כאן ניתן לפרט מדוע יש לפצות בגין פלפל שנשתל בינואר בהיקף  "&amp;פלפל!$F$5&amp;" דונמים","הערות לבודק")</f>
        <v>הערות לבודק - כאן ניתן לפרט מדוע יש לפצות בגין פלפל שנשתל בינואר בהיקף  44 דונמים</v>
      </c>
      <c r="C17" s="86"/>
      <c r="D17" s="86"/>
      <c r="E17" s="86"/>
      <c r="F17" s="87"/>
      <c r="G17" s="44"/>
    </row>
    <row r="18" spans="1:7" ht="20.399999999999999" customHeight="1" x14ac:dyDescent="0.35">
      <c r="A18" s="36"/>
      <c r="B18" s="124"/>
      <c r="C18" s="125"/>
      <c r="D18" s="125"/>
      <c r="E18" s="125"/>
      <c r="F18" s="126"/>
      <c r="G18" s="44"/>
    </row>
    <row r="19" spans="1:7" ht="34" customHeight="1" x14ac:dyDescent="0.35">
      <c r="A19" s="36"/>
      <c r="B19" s="127"/>
      <c r="C19" s="128"/>
      <c r="D19" s="128"/>
      <c r="E19" s="128"/>
      <c r="F19" s="129"/>
      <c r="G19" s="44"/>
    </row>
    <row r="20" spans="1:7" ht="20.399999999999999" customHeight="1" x14ac:dyDescent="0.35">
      <c r="A20" s="36"/>
      <c r="B20" s="88" t="s">
        <v>96</v>
      </c>
      <c r="C20" s="89"/>
      <c r="D20" s="90"/>
      <c r="E20" s="120" t="s">
        <v>100</v>
      </c>
      <c r="F20" s="121"/>
      <c r="G20" s="44"/>
    </row>
    <row r="21" spans="1:7" ht="20.399999999999999" customHeight="1" x14ac:dyDescent="0.4">
      <c r="A21" s="36"/>
      <c r="B21" s="58" t="s">
        <v>88</v>
      </c>
      <c r="C21" s="59">
        <f>MIN(F16,C15)</f>
        <v>2252904</v>
      </c>
      <c r="D21" s="59"/>
      <c r="E21" s="59"/>
      <c r="F21" s="60"/>
      <c r="G21" s="36"/>
    </row>
    <row r="22" spans="1:7" customFormat="1" ht="9.5" customHeight="1" x14ac:dyDescent="0.3">
      <c r="A22" s="32"/>
      <c r="B22" s="45"/>
      <c r="C22" s="3"/>
      <c r="D22" s="3"/>
      <c r="E22" s="3"/>
      <c r="G22" s="46"/>
    </row>
    <row r="23" spans="1:7" customFormat="1" ht="14.5" x14ac:dyDescent="0.35">
      <c r="A23" s="32"/>
      <c r="B23" s="47" t="s">
        <v>109</v>
      </c>
      <c r="C23" s="3"/>
      <c r="D23" s="3"/>
      <c r="E23" s="3"/>
      <c r="G23" s="46"/>
    </row>
    <row r="24" spans="1:7" customFormat="1" ht="19" customHeight="1" x14ac:dyDescent="0.3">
      <c r="A24" s="32"/>
      <c r="B24" s="48" t="s">
        <v>89</v>
      </c>
      <c r="C24" s="3"/>
      <c r="D24" s="3"/>
      <c r="E24" s="3"/>
      <c r="G24" s="46"/>
    </row>
    <row r="25" spans="1:7" customFormat="1" ht="19.5" customHeight="1" x14ac:dyDescent="0.3">
      <c r="A25" s="32"/>
      <c r="B25" t="s">
        <v>90</v>
      </c>
      <c r="C25" s="3"/>
      <c r="D25" s="3"/>
      <c r="E25" s="3"/>
      <c r="G25" s="46"/>
    </row>
    <row r="26" spans="1:7" customFormat="1" ht="18" customHeight="1" x14ac:dyDescent="0.3">
      <c r="A26" s="32"/>
      <c r="B26" t="s">
        <v>104</v>
      </c>
      <c r="C26" s="3"/>
      <c r="D26" s="3"/>
      <c r="E26" s="3"/>
      <c r="G26" s="46"/>
    </row>
    <row r="27" spans="1:7" customFormat="1" ht="14.5" thickBot="1" x14ac:dyDescent="0.35">
      <c r="A27" s="32"/>
      <c r="C27" s="3"/>
      <c r="D27" s="3"/>
      <c r="E27" s="3"/>
      <c r="G27" s="46"/>
    </row>
    <row r="28" spans="1:7" customFormat="1" ht="32" customHeight="1" thickBot="1" x14ac:dyDescent="0.35">
      <c r="A28" s="32"/>
      <c r="B28" s="49">
        <v>45430</v>
      </c>
      <c r="C28" s="50"/>
      <c r="D28" s="51"/>
      <c r="E28" s="130"/>
      <c r="F28" s="131"/>
      <c r="G28" s="46"/>
    </row>
    <row r="29" spans="1:7" customFormat="1" ht="14" x14ac:dyDescent="0.3">
      <c r="A29" s="32"/>
      <c r="B29" s="52" t="s">
        <v>91</v>
      </c>
      <c r="C29" s="3"/>
      <c r="D29" s="3"/>
      <c r="E29" s="103" t="s">
        <v>92</v>
      </c>
      <c r="F29" s="103"/>
      <c r="G29" s="46"/>
    </row>
    <row r="30" spans="1:7" customFormat="1" ht="7.5" customHeight="1" x14ac:dyDescent="0.3">
      <c r="A30" s="32"/>
      <c r="C30" s="3"/>
      <c r="D30" s="3"/>
      <c r="E30" s="3"/>
      <c r="G30" s="46"/>
    </row>
    <row r="31" spans="1:7" customFormat="1" ht="7.5" customHeight="1" x14ac:dyDescent="0.3">
      <c r="A31" s="32"/>
      <c r="C31" s="3"/>
      <c r="D31" s="3"/>
      <c r="E31" s="3"/>
      <c r="G31" s="46"/>
    </row>
    <row r="32" spans="1:7" customFormat="1" ht="14.5" x14ac:dyDescent="0.35">
      <c r="A32" s="32"/>
      <c r="B32" s="53" t="s">
        <v>93</v>
      </c>
      <c r="C32" s="3"/>
      <c r="D32" s="3"/>
      <c r="E32" s="3"/>
      <c r="G32" s="46"/>
    </row>
    <row r="33" spans="1:7" customFormat="1" ht="14.5" x14ac:dyDescent="0.35">
      <c r="A33" s="32"/>
      <c r="B33" s="53" t="s">
        <v>101</v>
      </c>
      <c r="C33" s="3"/>
      <c r="D33" s="3"/>
      <c r="E33" s="3"/>
      <c r="G33" s="46"/>
    </row>
    <row r="34" spans="1:7" customFormat="1" ht="14.5" x14ac:dyDescent="0.35">
      <c r="A34" s="32"/>
      <c r="B34" s="53" t="s">
        <v>102</v>
      </c>
      <c r="C34" s="3"/>
      <c r="D34" s="3"/>
      <c r="E34" s="3"/>
      <c r="G34" s="46"/>
    </row>
    <row r="35" spans="1:7" customFormat="1" ht="8" customHeight="1" x14ac:dyDescent="0.3">
      <c r="A35" s="33"/>
      <c r="B35" s="54"/>
      <c r="C35" s="55"/>
      <c r="D35" s="55"/>
      <c r="E35" s="55"/>
      <c r="F35" s="54"/>
      <c r="G35" s="56"/>
    </row>
  </sheetData>
  <sheetProtection algorithmName="SHA-512" hashValue="xB+sSxeHkQKTZ8cJ+CtjtvfcKZTE6DU/FQxcZRjc6v5npvKb0pQBxBxnNDJJe3zXYbblS9QbTAckPgW7aABF6g==" saltValue="Qovs9ejye8RjP8lpgpeEDg==" spinCount="100000" sheet="1" objects="1" scenarios="1"/>
  <protectedRanges>
    <protectedRange sqref="B19" name="הערות לבודק"/>
    <protectedRange sqref="C8:C9 C13:C14 B28 E28:F28 C3:C6" name="טווח1_1"/>
    <protectedRange sqref="B19:F19 C20" name="טווח1_1_1"/>
    <protectedRange sqref="E15:F15 B28 E28:F28" name="טווח3"/>
  </protectedRanges>
  <mergeCells count="12">
    <mergeCell ref="E29:F29"/>
    <mergeCell ref="E7:F7"/>
    <mergeCell ref="B1:F1"/>
    <mergeCell ref="B2:F2"/>
    <mergeCell ref="E3:F3"/>
    <mergeCell ref="E5:F5"/>
    <mergeCell ref="E6:F6"/>
    <mergeCell ref="B7:C7"/>
    <mergeCell ref="E20:F20"/>
    <mergeCell ref="B11:C11"/>
    <mergeCell ref="B18:F19"/>
    <mergeCell ref="E28:F28"/>
  </mergeCells>
  <phoneticPr fontId="16" type="noConversion"/>
  <conditionalFormatting sqref="E15:F15">
    <cfRule type="expression" dxfId="0" priority="1">
      <formula>$F$15=TRUE</formula>
    </cfRule>
  </conditionalFormatting>
  <dataValidations xWindow="891" yWindow="698" count="8">
    <dataValidation type="list" allowBlank="1" showInputMessage="1" showErrorMessage="1" sqref="C6" xr:uid="{8461CEB9-79EE-4312-8E77-25D6B6500FCA}">
      <formula1>location</formula1>
    </dataValidation>
    <dataValidation type="list" allowBlank="1" showInputMessage="1" showErrorMessage="1" sqref="C8" xr:uid="{73238EB7-1D4F-432C-A5ED-FD2A49933AC6}">
      <formula1>Base_Period</formula1>
    </dataValidation>
    <dataValidation type="decimal" operator="greaterThan" allowBlank="1" showInputMessage="1" showErrorMessage="1" sqref="D6" xr:uid="{4C3DDC40-22C1-4D3C-B85C-C82D5609C910}">
      <formula1>0</formula1>
    </dataValidation>
    <dataValidation type="whole" operator="greaterThan" allowBlank="1" showInputMessage="1" showErrorMessage="1" sqref="D3:E4" xr:uid="{347110FC-9D1F-4EAE-B41D-5F8BCF789922}">
      <formula1>0</formula1>
    </dataValidation>
    <dataValidation type="decimal" operator="greaterThanOrEqual" allowBlank="1" showInputMessage="1" showErrorMessage="1" sqref="C9 C13:C14" xr:uid="{426A6117-D349-47B7-A0AB-273CB8DBBF5A}">
      <formula1>0</formula1>
    </dataValidation>
    <dataValidation type="date" errorStyle="information" operator="greaterThan" allowBlank="1" showInputMessage="1" showErrorMessage="1" errorTitle="תאריך למילוי" error="אין למלא תאריך שכבר חלף" promptTitle="תאריך" prompt="יש מלא תאריך בפורמט לדוגמא 01/01/2024" sqref="B28" xr:uid="{56CDFC61-0963-4C76-B544-B37D88B819D7}">
      <formula1>TODAY()-1</formula1>
    </dataValidation>
    <dataValidation type="list" allowBlank="1" showInputMessage="1" showErrorMessage="1" sqref="C5" xr:uid="{FDCF4C8C-85F9-465E-BF80-45C2FE8D6883}">
      <formula1>"חד חודשי,דו חודשי"</formula1>
    </dataValidation>
    <dataValidation allowBlank="1" showInputMessage="1" showErrorMessage="1" promptTitle="חתימת חובה" prompt="יש לחתום בתא המסומן - במקרה שנדרשת חתימת רואה חשבון יש לצרפה מעל חתימת העוסק בתירוף חותמת רואה החשבון" sqref="E28:F28" xr:uid="{16117817-8220-4DA4-8F66-8880A87BA51C}"/>
  </dataValidations>
  <pageMargins left="0.7" right="0.7" top="0.75" bottom="0.75" header="0.3" footer="0.3"/>
  <pageSetup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ckBox">
              <controlPr locked="0" defaultSize="0" autoFill="0" autoLine="0" autoPict="0" altText="">
                <anchor>
                  <from>
                    <xdr:col>4</xdr:col>
                    <xdr:colOff>393700</xdr:colOff>
                    <xdr:row>13</xdr:row>
                    <xdr:rowOff>203200</xdr:rowOff>
                  </from>
                  <to>
                    <xdr:col>5</xdr:col>
                    <xdr:colOff>1212850</xdr:colOff>
                    <xdr:row>14</xdr:row>
                    <xdr:rowOff>279400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891" yWindow="698" count="1">
        <x14:dataValidation type="whole" allowBlank="1" showInputMessage="1" showErrorMessage="1" errorTitle="פיצוי ינואר" error="סכום לפיצוי אינו יכול לעלות על סכום לפיצוי בגין שתילת פברואר" xr:uid="{550B964D-F5C5-4201-988D-008257165C91}">
          <x14:formula1>
            <xm:f>0</xm:f>
          </x14:formula1>
          <x14:formula2>
            <xm:f>פלפל!E6</xm:f>
          </x14:formula2>
          <xm:sqref>C20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17751-583B-4000-822B-37DEB574C4C6}">
  <sheetPr codeName="גיליון3"/>
  <dimension ref="B1:N15"/>
  <sheetViews>
    <sheetView showGridLines="0" rightToLeft="1" workbookViewId="0">
      <selection activeCell="F8" sqref="F8"/>
    </sheetView>
  </sheetViews>
  <sheetFormatPr defaultColWidth="8.83203125" defaultRowHeight="16" x14ac:dyDescent="0.4"/>
  <cols>
    <col min="1" max="4" width="8.83203125" style="4"/>
    <col min="5" max="6" width="8.33203125" style="4" customWidth="1"/>
    <col min="7" max="8" width="7.58203125" style="4" customWidth="1"/>
    <col min="9" max="9" width="9.4140625" style="4" customWidth="1"/>
    <col min="10" max="10" width="9.83203125" style="4" customWidth="1"/>
    <col min="11" max="11" width="9.08203125" style="4" bestFit="1" customWidth="1"/>
    <col min="12" max="12" width="17.08203125" style="4" customWidth="1"/>
    <col min="13" max="14" width="11.6640625" style="4" customWidth="1"/>
    <col min="15" max="16384" width="8.83203125" style="4"/>
  </cols>
  <sheetData>
    <row r="1" spans="2:14" ht="19.75" customHeight="1" x14ac:dyDescent="0.45">
      <c r="B1" s="2" t="s">
        <v>31</v>
      </c>
    </row>
    <row r="2" spans="2:14" x14ac:dyDescent="0.4">
      <c r="B2" s="4" t="s">
        <v>32</v>
      </c>
    </row>
    <row r="3" spans="2:14" ht="24" customHeight="1" x14ac:dyDescent="0.4">
      <c r="I3" s="132" t="s">
        <v>28</v>
      </c>
      <c r="J3" s="132"/>
      <c r="L3" s="133" t="s">
        <v>75</v>
      </c>
      <c r="M3" s="133"/>
      <c r="N3" s="133"/>
    </row>
    <row r="4" spans="2:14" ht="64" x14ac:dyDescent="0.4">
      <c r="B4" s="16"/>
      <c r="C4" s="7" t="s">
        <v>15</v>
      </c>
      <c r="D4" s="7" t="s">
        <v>16</v>
      </c>
      <c r="E4" s="7" t="s">
        <v>50</v>
      </c>
      <c r="F4" s="7" t="s">
        <v>49</v>
      </c>
      <c r="G4" s="7" t="s">
        <v>26</v>
      </c>
      <c r="H4" s="7" t="s">
        <v>27</v>
      </c>
      <c r="I4" s="7" t="s">
        <v>2</v>
      </c>
      <c r="J4" s="7" t="s">
        <v>3</v>
      </c>
      <c r="L4" s="7" t="s">
        <v>76</v>
      </c>
      <c r="M4" s="7" t="s">
        <v>77</v>
      </c>
      <c r="N4" s="7" t="s">
        <v>78</v>
      </c>
    </row>
    <row r="5" spans="2:14" ht="20.399999999999999" customHeight="1" x14ac:dyDescent="0.4">
      <c r="B5" s="5" t="s">
        <v>17</v>
      </c>
      <c r="C5" s="6">
        <v>45054</v>
      </c>
      <c r="D5" s="6">
        <v>45068</v>
      </c>
      <c r="E5" s="9">
        <v>10004</v>
      </c>
      <c r="F5" s="10">
        <f>E5*1.5</f>
        <v>15006</v>
      </c>
      <c r="G5" s="80"/>
      <c r="H5" s="80"/>
      <c r="I5" s="11">
        <f>G5*E5</f>
        <v>0</v>
      </c>
      <c r="J5" s="11">
        <f>H5*F5</f>
        <v>0</v>
      </c>
      <c r="L5" s="10" t="s">
        <v>79</v>
      </c>
      <c r="M5" s="80"/>
      <c r="N5" s="31">
        <f>M5/1000</f>
        <v>0</v>
      </c>
    </row>
    <row r="6" spans="2:14" ht="20.399999999999999" customHeight="1" x14ac:dyDescent="0.4">
      <c r="B6" s="5" t="s">
        <v>18</v>
      </c>
      <c r="C6" s="6">
        <v>45069</v>
      </c>
      <c r="D6" s="6">
        <v>45084</v>
      </c>
      <c r="E6" s="9">
        <v>14269</v>
      </c>
      <c r="F6" s="10">
        <f t="shared" ref="F6:F13" si="0">E6*1.5</f>
        <v>21403.5</v>
      </c>
      <c r="G6" s="80"/>
      <c r="H6" s="80"/>
      <c r="I6" s="11">
        <f t="shared" ref="I6:I14" si="1">G6*E6</f>
        <v>0</v>
      </c>
      <c r="J6" s="11">
        <f t="shared" ref="J6:J14" si="2">H6*F6</f>
        <v>0</v>
      </c>
      <c r="L6" s="10" t="s">
        <v>80</v>
      </c>
      <c r="M6" s="80"/>
      <c r="N6" s="31">
        <f>M6/2000</f>
        <v>0</v>
      </c>
    </row>
    <row r="7" spans="2:14" ht="20.399999999999999" customHeight="1" x14ac:dyDescent="0.4">
      <c r="B7" s="5" t="s">
        <v>19</v>
      </c>
      <c r="C7" s="6">
        <v>45085</v>
      </c>
      <c r="D7" s="6">
        <v>45099</v>
      </c>
      <c r="E7" s="9">
        <v>12835</v>
      </c>
      <c r="F7" s="10">
        <f t="shared" si="0"/>
        <v>19252.5</v>
      </c>
      <c r="G7" s="80">
        <v>20</v>
      </c>
      <c r="H7" s="80"/>
      <c r="I7" s="11">
        <f t="shared" si="1"/>
        <v>256700</v>
      </c>
      <c r="J7" s="11">
        <f t="shared" si="2"/>
        <v>0</v>
      </c>
    </row>
    <row r="8" spans="2:14" ht="20.399999999999999" customHeight="1" x14ac:dyDescent="0.4">
      <c r="B8" s="5" t="s">
        <v>20</v>
      </c>
      <c r="C8" s="6">
        <v>45100</v>
      </c>
      <c r="D8" s="6">
        <v>45114</v>
      </c>
      <c r="E8" s="9">
        <v>19942</v>
      </c>
      <c r="F8" s="10">
        <f t="shared" si="0"/>
        <v>29913</v>
      </c>
      <c r="G8" s="80"/>
      <c r="H8" s="80"/>
      <c r="I8" s="11">
        <f t="shared" si="1"/>
        <v>0</v>
      </c>
      <c r="J8" s="11">
        <f t="shared" si="2"/>
        <v>0</v>
      </c>
    </row>
    <row r="9" spans="2:14" ht="20.399999999999999" customHeight="1" x14ac:dyDescent="0.4">
      <c r="B9" s="5" t="s">
        <v>21</v>
      </c>
      <c r="C9" s="6">
        <v>45115</v>
      </c>
      <c r="D9" s="6">
        <v>45129</v>
      </c>
      <c r="E9" s="25">
        <v>28664</v>
      </c>
      <c r="F9" s="10">
        <f t="shared" si="0"/>
        <v>42996</v>
      </c>
      <c r="G9" s="80"/>
      <c r="H9" s="80"/>
      <c r="I9" s="11">
        <f t="shared" si="1"/>
        <v>0</v>
      </c>
      <c r="J9" s="11">
        <f t="shared" si="2"/>
        <v>0</v>
      </c>
    </row>
    <row r="10" spans="2:14" ht="20.399999999999999" customHeight="1" x14ac:dyDescent="0.4">
      <c r="B10" s="5" t="s">
        <v>22</v>
      </c>
      <c r="C10" s="6">
        <v>45130</v>
      </c>
      <c r="D10" s="6">
        <v>45145</v>
      </c>
      <c r="E10" s="25">
        <v>28664</v>
      </c>
      <c r="F10" s="10">
        <f t="shared" si="0"/>
        <v>42996</v>
      </c>
      <c r="G10" s="80"/>
      <c r="H10" s="80">
        <v>20</v>
      </c>
      <c r="I10" s="11">
        <f t="shared" si="1"/>
        <v>0</v>
      </c>
      <c r="J10" s="11">
        <f t="shared" si="2"/>
        <v>859920</v>
      </c>
    </row>
    <row r="11" spans="2:14" ht="20.399999999999999" customHeight="1" x14ac:dyDescent="0.4">
      <c r="B11" s="5" t="s">
        <v>23</v>
      </c>
      <c r="C11" s="6">
        <v>45146</v>
      </c>
      <c r="D11" s="6">
        <v>45160</v>
      </c>
      <c r="E11" s="25">
        <v>28664</v>
      </c>
      <c r="F11" s="10">
        <f t="shared" si="0"/>
        <v>42996</v>
      </c>
      <c r="G11" s="80"/>
      <c r="H11" s="80"/>
      <c r="I11" s="11">
        <f t="shared" si="1"/>
        <v>0</v>
      </c>
      <c r="J11" s="11">
        <f t="shared" si="2"/>
        <v>0</v>
      </c>
    </row>
    <row r="12" spans="2:14" ht="20.399999999999999" customHeight="1" x14ac:dyDescent="0.4">
      <c r="B12" s="5" t="s">
        <v>24</v>
      </c>
      <c r="C12" s="6">
        <v>45161</v>
      </c>
      <c r="D12" s="6">
        <v>45176</v>
      </c>
      <c r="E12" s="25">
        <v>28664</v>
      </c>
      <c r="F12" s="10">
        <f t="shared" si="0"/>
        <v>42996</v>
      </c>
      <c r="G12" s="80"/>
      <c r="H12" s="80"/>
      <c r="I12" s="11">
        <f t="shared" si="1"/>
        <v>0</v>
      </c>
      <c r="J12" s="11">
        <f t="shared" si="2"/>
        <v>0</v>
      </c>
    </row>
    <row r="13" spans="2:14" ht="20.399999999999999" customHeight="1" x14ac:dyDescent="0.4">
      <c r="B13" s="5" t="s">
        <v>25</v>
      </c>
      <c r="C13" s="6">
        <v>45177</v>
      </c>
      <c r="D13" s="6">
        <v>45205</v>
      </c>
      <c r="E13" s="25">
        <v>28664</v>
      </c>
      <c r="F13" s="10">
        <f t="shared" si="0"/>
        <v>42996</v>
      </c>
      <c r="G13" s="80"/>
      <c r="H13" s="80"/>
      <c r="I13" s="11">
        <f t="shared" si="1"/>
        <v>0</v>
      </c>
      <c r="J13" s="11">
        <f t="shared" si="2"/>
        <v>0</v>
      </c>
    </row>
    <row r="14" spans="2:14" ht="20.399999999999999" customHeight="1" x14ac:dyDescent="0.4">
      <c r="B14" s="5" t="s">
        <v>30</v>
      </c>
      <c r="C14" s="6">
        <v>45207</v>
      </c>
      <c r="D14" s="6">
        <v>45306</v>
      </c>
      <c r="E14" s="10">
        <v>13000</v>
      </c>
      <c r="F14" s="10">
        <f>E14*1.275</f>
        <v>16575</v>
      </c>
      <c r="G14" s="80"/>
      <c r="H14" s="80"/>
      <c r="I14" s="11">
        <f t="shared" si="1"/>
        <v>0</v>
      </c>
      <c r="J14" s="11">
        <f t="shared" si="2"/>
        <v>0</v>
      </c>
    </row>
    <row r="15" spans="2:14" ht="20.399999999999999" customHeight="1" x14ac:dyDescent="0.4">
      <c r="B15" s="12" t="s">
        <v>29</v>
      </c>
      <c r="C15" s="13"/>
      <c r="D15" s="13"/>
      <c r="E15" s="14"/>
      <c r="F15" s="14"/>
      <c r="G15" s="14"/>
      <c r="H15" s="14"/>
      <c r="I15" s="15">
        <f>SUM(I5:I14)</f>
        <v>256700</v>
      </c>
      <c r="J15" s="15">
        <f>SUM(J5:J14)</f>
        <v>859920</v>
      </c>
    </row>
  </sheetData>
  <sheetProtection algorithmName="SHA-512" hashValue="4nVYThWJHrUft3KTzfTC0eyfl1g2b2nECp9l570OJ49eja9tG8UzyEch/Ez8m7hJIA4sGWfKmtzxhsSfYLjeXA==" saltValue="TXunZRDWENrfkzML0aJTlg==" spinCount="100000" sheet="1" objects="1" scenarios="1"/>
  <protectedRanges>
    <protectedRange sqref="M5:M6 G5:H14" name="טווח1"/>
  </protectedRanges>
  <mergeCells count="2">
    <mergeCell ref="I3:J3"/>
    <mergeCell ref="L3:N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31B39-D961-4B09-B6BF-6E9CAE8C9FCB}">
  <sheetPr codeName="גיליון4"/>
  <dimension ref="B1:G13"/>
  <sheetViews>
    <sheetView showGridLines="0" rightToLeft="1" workbookViewId="0">
      <selection activeCell="B4" sqref="B4:G13"/>
    </sheetView>
  </sheetViews>
  <sheetFormatPr defaultColWidth="8.83203125" defaultRowHeight="16" x14ac:dyDescent="0.4"/>
  <cols>
    <col min="1" max="1" width="8.83203125" style="4"/>
    <col min="2" max="2" width="11.4140625" style="4" customWidth="1"/>
    <col min="3" max="3" width="8.83203125" style="4"/>
    <col min="4" max="4" width="10.6640625" style="4" customWidth="1"/>
    <col min="5" max="5" width="12.58203125" style="4" customWidth="1"/>
    <col min="6" max="6" width="8.83203125" style="4" customWidth="1"/>
    <col min="7" max="7" width="11.5" style="4" customWidth="1"/>
    <col min="8" max="16384" width="8.83203125" style="4"/>
  </cols>
  <sheetData>
    <row r="1" spans="2:7" ht="22.25" customHeight="1" x14ac:dyDescent="0.45">
      <c r="B1" s="2" t="s">
        <v>46</v>
      </c>
    </row>
    <row r="2" spans="2:7" ht="19.25" customHeight="1" x14ac:dyDescent="0.4">
      <c r="B2" s="4" t="s">
        <v>32</v>
      </c>
    </row>
    <row r="3" spans="2:7" ht="17.399999999999999" customHeight="1" x14ac:dyDescent="0.4"/>
    <row r="4" spans="2:7" s="19" customFormat="1" ht="46.75" customHeight="1" x14ac:dyDescent="0.3">
      <c r="B4" s="29" t="s">
        <v>33</v>
      </c>
      <c r="C4" s="26" t="s">
        <v>34</v>
      </c>
      <c r="D4" s="27" t="s">
        <v>35</v>
      </c>
      <c r="E4" s="27" t="s">
        <v>48</v>
      </c>
      <c r="F4" s="27" t="s">
        <v>105</v>
      </c>
      <c r="G4" s="27" t="s">
        <v>47</v>
      </c>
    </row>
    <row r="5" spans="2:7" ht="21" customHeight="1" x14ac:dyDescent="0.4">
      <c r="B5" s="11" t="s">
        <v>36</v>
      </c>
      <c r="C5" s="5" t="s">
        <v>17</v>
      </c>
      <c r="D5" s="8" t="s">
        <v>37</v>
      </c>
      <c r="E5" s="11"/>
      <c r="F5" s="80">
        <v>44</v>
      </c>
      <c r="G5" s="11">
        <v>0</v>
      </c>
    </row>
    <row r="6" spans="2:7" ht="21" customHeight="1" x14ac:dyDescent="0.4">
      <c r="B6" s="11" t="s">
        <v>36</v>
      </c>
      <c r="C6" s="5" t="s">
        <v>18</v>
      </c>
      <c r="D6" s="8" t="s">
        <v>38</v>
      </c>
      <c r="E6" s="11">
        <v>5111</v>
      </c>
      <c r="F6" s="80"/>
      <c r="G6" s="11">
        <f>F6*E6</f>
        <v>0</v>
      </c>
    </row>
    <row r="7" spans="2:7" ht="21" customHeight="1" x14ac:dyDescent="0.4">
      <c r="B7" s="18" t="s">
        <v>39</v>
      </c>
      <c r="C7" s="5" t="s">
        <v>19</v>
      </c>
      <c r="D7" s="8" t="s">
        <v>40</v>
      </c>
      <c r="E7" s="11">
        <v>8368</v>
      </c>
      <c r="F7" s="80"/>
      <c r="G7" s="11">
        <f t="shared" ref="G7:G12" si="0">F7*E7</f>
        <v>0</v>
      </c>
    </row>
    <row r="8" spans="2:7" ht="21" customHeight="1" x14ac:dyDescent="0.4">
      <c r="B8" s="18" t="s">
        <v>39</v>
      </c>
      <c r="C8" s="5" t="s">
        <v>20</v>
      </c>
      <c r="D8" s="8" t="s">
        <v>41</v>
      </c>
      <c r="E8" s="11">
        <v>12656</v>
      </c>
      <c r="F8" s="80"/>
      <c r="G8" s="11">
        <f t="shared" si="0"/>
        <v>0</v>
      </c>
    </row>
    <row r="9" spans="2:7" ht="21" customHeight="1" x14ac:dyDescent="0.4">
      <c r="B9" s="18" t="s">
        <v>39</v>
      </c>
      <c r="C9" s="5" t="s">
        <v>21</v>
      </c>
      <c r="D9" s="8" t="s">
        <v>42</v>
      </c>
      <c r="E9" s="11">
        <v>16108</v>
      </c>
      <c r="F9" s="80">
        <v>20</v>
      </c>
      <c r="G9" s="11">
        <f t="shared" si="0"/>
        <v>322160</v>
      </c>
    </row>
    <row r="10" spans="2:7" ht="21" customHeight="1" x14ac:dyDescent="0.4">
      <c r="B10" s="11" t="s">
        <v>36</v>
      </c>
      <c r="C10" s="5" t="s">
        <v>22</v>
      </c>
      <c r="D10" s="8" t="s">
        <v>43</v>
      </c>
      <c r="E10" s="11">
        <v>19675</v>
      </c>
      <c r="F10" s="80"/>
      <c r="G10" s="11">
        <f t="shared" si="0"/>
        <v>0</v>
      </c>
    </row>
    <row r="11" spans="2:7" ht="21" customHeight="1" x14ac:dyDescent="0.4">
      <c r="B11" s="11" t="s">
        <v>36</v>
      </c>
      <c r="C11" s="5" t="s">
        <v>23</v>
      </c>
      <c r="D11" s="8" t="s">
        <v>44</v>
      </c>
      <c r="E11" s="11">
        <v>21688</v>
      </c>
      <c r="F11" s="80"/>
      <c r="G11" s="11">
        <f t="shared" si="0"/>
        <v>0</v>
      </c>
    </row>
    <row r="12" spans="2:7" ht="21" customHeight="1" x14ac:dyDescent="0.4">
      <c r="B12" s="11" t="s">
        <v>36</v>
      </c>
      <c r="C12" s="5" t="s">
        <v>24</v>
      </c>
      <c r="D12" s="8" t="s">
        <v>45</v>
      </c>
      <c r="E12" s="11">
        <v>19982</v>
      </c>
      <c r="F12" s="80"/>
      <c r="G12" s="11">
        <f t="shared" si="0"/>
        <v>0</v>
      </c>
    </row>
    <row r="13" spans="2:7" ht="22.75" customHeight="1" x14ac:dyDescent="0.4">
      <c r="B13" s="20" t="s">
        <v>29</v>
      </c>
      <c r="C13" s="21"/>
      <c r="D13" s="21"/>
      <c r="E13" s="21"/>
      <c r="F13" s="21"/>
      <c r="G13" s="22">
        <f>SUM(G5:G12)</f>
        <v>322160</v>
      </c>
    </row>
  </sheetData>
  <sheetProtection algorithmName="SHA-512" hashValue="BYHf7HxWjTzA9zCTFw2HsiH/XQucHbyPGCbbxoxUPMilazemYQnGu7J+J2mL2N8TNr+3OH1p7587juSeNQFVvw==" saltValue="FZQJjBTZQ6XjuJqgY/RKSg==" spinCount="100000" sheet="1" objects="1" scenarios="1"/>
  <protectedRanges>
    <protectedRange sqref="F5:F12" name="טווח1"/>
  </protectedRange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996A5-E95F-482E-AFAB-485863E8F94F}">
  <sheetPr codeName="גיליון5"/>
  <dimension ref="B1:G10"/>
  <sheetViews>
    <sheetView showGridLines="0" rightToLeft="1" workbookViewId="0">
      <selection activeCell="C16" sqref="C16"/>
    </sheetView>
  </sheetViews>
  <sheetFormatPr defaultColWidth="8.83203125" defaultRowHeight="16" x14ac:dyDescent="0.4"/>
  <cols>
    <col min="1" max="1" width="8.83203125" style="4"/>
    <col min="2" max="2" width="11.1640625" style="4" customWidth="1"/>
    <col min="3" max="3" width="13" style="4" customWidth="1"/>
    <col min="4" max="4" width="10.9140625" style="4" customWidth="1"/>
    <col min="5" max="5" width="10.33203125" style="4" customWidth="1"/>
    <col min="6" max="6" width="13.4140625" style="4" customWidth="1"/>
    <col min="7" max="7" width="12.1640625" style="4" customWidth="1"/>
    <col min="8" max="16384" width="8.83203125" style="4"/>
  </cols>
  <sheetData>
    <row r="1" spans="2:7" ht="22.25" customHeight="1" x14ac:dyDescent="0.5">
      <c r="B1" s="23" t="s">
        <v>51</v>
      </c>
      <c r="C1" s="17"/>
      <c r="D1" s="17"/>
      <c r="E1" s="17"/>
      <c r="F1" s="17"/>
      <c r="G1" s="17"/>
    </row>
    <row r="2" spans="2:7" ht="19.25" customHeight="1" x14ac:dyDescent="0.4">
      <c r="B2" s="4" t="s">
        <v>32</v>
      </c>
    </row>
    <row r="3" spans="2:7" ht="17.399999999999999" customHeight="1" x14ac:dyDescent="0.4"/>
    <row r="4" spans="2:7" s="19" customFormat="1" ht="46.75" customHeight="1" x14ac:dyDescent="0.3">
      <c r="B4" s="26" t="s">
        <v>34</v>
      </c>
      <c r="C4" s="27" t="s">
        <v>35</v>
      </c>
      <c r="D4" s="27" t="s">
        <v>48</v>
      </c>
      <c r="E4" s="27" t="s">
        <v>106</v>
      </c>
      <c r="F4" s="27" t="s">
        <v>47</v>
      </c>
    </row>
    <row r="5" spans="2:7" ht="24.65" customHeight="1" x14ac:dyDescent="0.4">
      <c r="B5" s="5" t="s">
        <v>17</v>
      </c>
      <c r="C5" s="8" t="s">
        <v>52</v>
      </c>
      <c r="D5" s="11">
        <v>2771</v>
      </c>
      <c r="E5" s="80"/>
      <c r="F5" s="11">
        <f>E5*D5</f>
        <v>0</v>
      </c>
    </row>
    <row r="6" spans="2:7" ht="21" customHeight="1" x14ac:dyDescent="0.4">
      <c r="B6" s="5" t="s">
        <v>18</v>
      </c>
      <c r="C6" s="8" t="s">
        <v>53</v>
      </c>
      <c r="D6" s="11">
        <v>4698</v>
      </c>
      <c r="E6" s="80"/>
      <c r="F6" s="11">
        <f>E6*D6</f>
        <v>0</v>
      </c>
    </row>
    <row r="7" spans="2:7" ht="21" customHeight="1" x14ac:dyDescent="0.4">
      <c r="B7" s="5" t="s">
        <v>19</v>
      </c>
      <c r="C7" s="8" t="s">
        <v>54</v>
      </c>
      <c r="D7" s="11">
        <v>4981</v>
      </c>
      <c r="E7" s="80"/>
      <c r="F7" s="11">
        <f>E7*D7</f>
        <v>0</v>
      </c>
    </row>
    <row r="8" spans="2:7" ht="21" customHeight="1" x14ac:dyDescent="0.4">
      <c r="B8" s="5" t="s">
        <v>20</v>
      </c>
      <c r="C8" s="8" t="s">
        <v>55</v>
      </c>
      <c r="D8" s="11">
        <v>3939</v>
      </c>
      <c r="E8" s="80">
        <v>10</v>
      </c>
      <c r="F8" s="11">
        <f>E8*D8</f>
        <v>39390</v>
      </c>
    </row>
    <row r="9" spans="2:7" ht="21" customHeight="1" x14ac:dyDescent="0.4">
      <c r="B9" s="5" t="s">
        <v>21</v>
      </c>
      <c r="C9" s="8" t="s">
        <v>56</v>
      </c>
      <c r="D9" s="11">
        <v>3555</v>
      </c>
      <c r="E9" s="80"/>
      <c r="F9" s="11">
        <f>E9*D9</f>
        <v>0</v>
      </c>
    </row>
    <row r="10" spans="2:7" s="1" customFormat="1" ht="22.75" customHeight="1" x14ac:dyDescent="0.4">
      <c r="B10" s="28" t="s">
        <v>29</v>
      </c>
      <c r="C10" s="21"/>
      <c r="D10" s="21"/>
      <c r="E10" s="21"/>
      <c r="F10" s="22">
        <f>SUM(F5:F9)</f>
        <v>39390</v>
      </c>
    </row>
  </sheetData>
  <sheetProtection algorithmName="SHA-512" hashValue="Y5IF0SXqYs6KxBCmLWSAQwKNgmHKcaMOeEeWlGUnJE5oH+58qw+XC+2JSLRG+d+XE8q7WhV/d+gTGbXxv/jJ9w==" saltValue="w8CFa77ZbuJor4EwTeJ3pg==" spinCount="100000" sheet="1" objects="1" scenarios="1"/>
  <protectedRanges>
    <protectedRange sqref="E5:E9" name="טווח1"/>
  </protectedRange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B4966-3315-4C72-B913-2B5AC82EFB9E}">
  <sheetPr codeName="גיליון6"/>
  <dimension ref="B1:G9"/>
  <sheetViews>
    <sheetView showGridLines="0" rightToLeft="1" workbookViewId="0">
      <selection activeCell="B4" sqref="B4:G9"/>
    </sheetView>
  </sheetViews>
  <sheetFormatPr defaultColWidth="8.83203125" defaultRowHeight="16" x14ac:dyDescent="0.4"/>
  <cols>
    <col min="1" max="1" width="8.83203125" style="4"/>
    <col min="2" max="2" width="10.4140625" style="4" customWidth="1"/>
    <col min="3" max="3" width="8.83203125" style="4"/>
    <col min="4" max="4" width="12.5" style="4" customWidth="1"/>
    <col min="5" max="5" width="11" style="4" bestFit="1" customWidth="1"/>
    <col min="6" max="6" width="8.83203125" style="4"/>
    <col min="7" max="7" width="12.1640625" style="4" customWidth="1"/>
    <col min="8" max="16384" width="8.83203125" style="4"/>
  </cols>
  <sheetData>
    <row r="1" spans="2:7" ht="22.25" customHeight="1" x14ac:dyDescent="0.5">
      <c r="B1" s="23" t="s">
        <v>57</v>
      </c>
      <c r="C1" s="17"/>
      <c r="D1" s="17"/>
      <c r="E1" s="17"/>
      <c r="F1" s="17"/>
      <c r="G1" s="17"/>
    </row>
    <row r="2" spans="2:7" ht="19.25" customHeight="1" x14ac:dyDescent="0.4">
      <c r="B2" s="4" t="s">
        <v>32</v>
      </c>
    </row>
    <row r="3" spans="2:7" ht="17.399999999999999" customHeight="1" x14ac:dyDescent="0.4"/>
    <row r="4" spans="2:7" s="19" customFormat="1" ht="46.75" customHeight="1" x14ac:dyDescent="0.3">
      <c r="B4" s="29" t="s">
        <v>33</v>
      </c>
      <c r="C4" s="26" t="s">
        <v>34</v>
      </c>
      <c r="D4" s="27" t="s">
        <v>35</v>
      </c>
      <c r="E4" s="27" t="s">
        <v>48</v>
      </c>
      <c r="F4" s="27" t="s">
        <v>107</v>
      </c>
      <c r="G4" s="27" t="s">
        <v>47</v>
      </c>
    </row>
    <row r="5" spans="2:7" ht="24.65" customHeight="1" x14ac:dyDescent="0.4">
      <c r="B5" s="9" t="s">
        <v>39</v>
      </c>
      <c r="C5" s="5" t="s">
        <v>17</v>
      </c>
      <c r="D5" s="8" t="s">
        <v>40</v>
      </c>
      <c r="E5" s="11">
        <v>12581</v>
      </c>
      <c r="F5" s="80"/>
      <c r="G5" s="11">
        <f>F5*E5</f>
        <v>0</v>
      </c>
    </row>
    <row r="6" spans="2:7" ht="21" customHeight="1" x14ac:dyDescent="0.4">
      <c r="B6" s="9" t="s">
        <v>39</v>
      </c>
      <c r="C6" s="5" t="s">
        <v>18</v>
      </c>
      <c r="D6" s="8" t="s">
        <v>41</v>
      </c>
      <c r="E6" s="11">
        <v>17240</v>
      </c>
      <c r="F6" s="80"/>
      <c r="G6" s="11">
        <f>F6*E6</f>
        <v>0</v>
      </c>
    </row>
    <row r="7" spans="2:7" ht="21" customHeight="1" x14ac:dyDescent="0.4">
      <c r="B7" s="9" t="s">
        <v>39</v>
      </c>
      <c r="C7" s="5" t="s">
        <v>19</v>
      </c>
      <c r="D7" s="8" t="s">
        <v>42</v>
      </c>
      <c r="E7" s="11">
        <v>20199</v>
      </c>
      <c r="F7" s="80">
        <v>10</v>
      </c>
      <c r="G7" s="11">
        <f>F7*E7</f>
        <v>201990</v>
      </c>
    </row>
    <row r="8" spans="2:7" ht="39.65" customHeight="1" x14ac:dyDescent="0.4">
      <c r="B8" s="18" t="s">
        <v>36</v>
      </c>
      <c r="C8" s="5" t="s">
        <v>20</v>
      </c>
      <c r="D8" s="24" t="s">
        <v>58</v>
      </c>
      <c r="E8" s="11">
        <v>20622</v>
      </c>
      <c r="F8" s="80"/>
      <c r="G8" s="11">
        <f>F8*E8</f>
        <v>0</v>
      </c>
    </row>
    <row r="9" spans="2:7" s="1" customFormat="1" ht="22.75" customHeight="1" x14ac:dyDescent="0.4">
      <c r="B9" s="20" t="s">
        <v>29</v>
      </c>
      <c r="C9" s="21"/>
      <c r="D9" s="21"/>
      <c r="E9" s="21"/>
      <c r="F9" s="21"/>
      <c r="G9" s="22">
        <f>SUM(G5:G8)</f>
        <v>201990</v>
      </c>
    </row>
  </sheetData>
  <sheetProtection algorithmName="SHA-512" hashValue="wqtojPMWfNVnSbEKjfnkpXlbu/xTTgsCPjr2OntaW7n11ZX6iKGEFsFGm+3jGBV6xLXYzIU5iim82TfQIMBPfQ==" saltValue="civPccorLZFN6CzPqiHMOg==" spinCount="100000" sheet="1" objects="1" scenarios="1"/>
  <protectedRanges>
    <protectedRange sqref="F5:F8" name="טווח1"/>
  </protectedRange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5DE2B-DB96-4760-958A-ED5BE16178C2}">
  <sheetPr codeName="גיליון7"/>
  <dimension ref="B1:G9"/>
  <sheetViews>
    <sheetView showGridLines="0" rightToLeft="1" workbookViewId="0">
      <selection activeCell="B4" sqref="B4:G9"/>
    </sheetView>
  </sheetViews>
  <sheetFormatPr defaultColWidth="8.83203125" defaultRowHeight="16" x14ac:dyDescent="0.4"/>
  <cols>
    <col min="1" max="1" width="8.83203125" style="4"/>
    <col min="2" max="2" width="10.4140625" style="4" customWidth="1"/>
    <col min="3" max="3" width="8.83203125" style="4"/>
    <col min="4" max="4" width="14.4140625" style="4" customWidth="1"/>
    <col min="5" max="5" width="9.08203125" style="4" customWidth="1"/>
    <col min="6" max="6" width="8.83203125" style="4"/>
    <col min="7" max="7" width="11.4140625" style="4" customWidth="1"/>
    <col min="8" max="16384" width="8.83203125" style="4"/>
  </cols>
  <sheetData>
    <row r="1" spans="2:7" ht="22.25" customHeight="1" x14ac:dyDescent="0.5">
      <c r="B1" s="23" t="s">
        <v>59</v>
      </c>
      <c r="C1" s="17"/>
      <c r="D1" s="17"/>
      <c r="E1" s="17"/>
      <c r="F1" s="17"/>
      <c r="G1" s="17"/>
    </row>
    <row r="2" spans="2:7" ht="19.25" customHeight="1" x14ac:dyDescent="0.4">
      <c r="B2" s="4" t="s">
        <v>32</v>
      </c>
    </row>
    <row r="3" spans="2:7" ht="17.399999999999999" customHeight="1" x14ac:dyDescent="0.4"/>
    <row r="4" spans="2:7" s="19" customFormat="1" ht="46.75" customHeight="1" x14ac:dyDescent="0.3">
      <c r="B4" s="29" t="s">
        <v>33</v>
      </c>
      <c r="C4" s="26" t="s">
        <v>34</v>
      </c>
      <c r="D4" s="27" t="s">
        <v>35</v>
      </c>
      <c r="E4" s="27" t="s">
        <v>48</v>
      </c>
      <c r="F4" s="27" t="s">
        <v>108</v>
      </c>
      <c r="G4" s="27" t="s">
        <v>47</v>
      </c>
    </row>
    <row r="5" spans="2:7" ht="24.65" customHeight="1" x14ac:dyDescent="0.4">
      <c r="B5" s="9" t="s">
        <v>39</v>
      </c>
      <c r="C5" s="5" t="s">
        <v>17</v>
      </c>
      <c r="D5" s="8" t="s">
        <v>45</v>
      </c>
      <c r="E5" s="11">
        <v>6220</v>
      </c>
      <c r="F5" s="80"/>
      <c r="G5" s="11">
        <f>F15*E5</f>
        <v>0</v>
      </c>
    </row>
    <row r="6" spans="2:7" ht="21" customHeight="1" x14ac:dyDescent="0.4">
      <c r="B6" s="9" t="s">
        <v>39</v>
      </c>
      <c r="C6" s="5" t="s">
        <v>18</v>
      </c>
      <c r="D6" s="8" t="s">
        <v>60</v>
      </c>
      <c r="E6" s="11">
        <v>13712</v>
      </c>
      <c r="F6" s="80"/>
      <c r="G6" s="11">
        <f>F6*E6</f>
        <v>0</v>
      </c>
    </row>
    <row r="7" spans="2:7" ht="35.4" customHeight="1" x14ac:dyDescent="0.4">
      <c r="B7" s="9" t="s">
        <v>39</v>
      </c>
      <c r="C7" s="5" t="s">
        <v>19</v>
      </c>
      <c r="D7" s="24" t="s">
        <v>61</v>
      </c>
      <c r="E7" s="11">
        <v>9863</v>
      </c>
      <c r="F7" s="80">
        <v>20</v>
      </c>
      <c r="G7" s="11">
        <f>F7*E7</f>
        <v>197260</v>
      </c>
    </row>
    <row r="8" spans="2:7" ht="39.65" customHeight="1" x14ac:dyDescent="0.4">
      <c r="B8" s="9" t="s">
        <v>39</v>
      </c>
      <c r="C8" s="5" t="s">
        <v>20</v>
      </c>
      <c r="D8" s="24" t="s">
        <v>62</v>
      </c>
      <c r="E8" s="11">
        <v>6000</v>
      </c>
      <c r="F8" s="80"/>
      <c r="G8" s="11">
        <f>F8*E8</f>
        <v>0</v>
      </c>
    </row>
    <row r="9" spans="2:7" s="1" customFormat="1" ht="22.75" customHeight="1" x14ac:dyDescent="0.4">
      <c r="B9" s="20" t="s">
        <v>29</v>
      </c>
      <c r="C9" s="21"/>
      <c r="D9" s="21"/>
      <c r="E9" s="21"/>
      <c r="F9" s="21"/>
      <c r="G9" s="22">
        <f>SUM(G5:G8)</f>
        <v>197260</v>
      </c>
    </row>
  </sheetData>
  <sheetProtection algorithmName="SHA-512" hashValue="fJXevEW4xGuVzIvyshlsqw0kXG7Lg2CC/3FEXhEM2kUB8XbGCB6LRphxMh/Ds7C3T1HoFgT297wC83UHIXP4Jg==" saltValue="KyCUaz+MjB7iF+Rf8zZoUQ==" spinCount="100000" sheet="1" objects="1" scenarios="1"/>
  <protectedRanges>
    <protectedRange sqref="F5:F8" name="טווח1"/>
  </protectedRange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F5624-D6E6-4F99-BBED-56095CB5C8B3}">
  <sheetPr codeName="גיליון2"/>
  <dimension ref="A1:I3"/>
  <sheetViews>
    <sheetView rightToLeft="1" workbookViewId="0">
      <selection activeCell="E1" sqref="E1"/>
    </sheetView>
  </sheetViews>
  <sheetFormatPr defaultRowHeight="14" x14ac:dyDescent="0.3"/>
  <cols>
    <col min="1" max="1" width="16.08203125" bestFit="1" customWidth="1"/>
    <col min="2" max="2" width="2.58203125" customWidth="1"/>
    <col min="3" max="3" width="15.58203125" bestFit="1" customWidth="1"/>
    <col min="4" max="4" width="14.5" bestFit="1" customWidth="1"/>
    <col min="5" max="5" width="19.1640625" bestFit="1" customWidth="1"/>
    <col min="6" max="6" width="2.08203125" customWidth="1"/>
    <col min="7" max="7" width="10.9140625" style="30" bestFit="1" customWidth="1"/>
    <col min="8" max="8" width="2.83203125" customWidth="1"/>
    <col min="9" max="9" width="34.33203125" bestFit="1" customWidth="1"/>
    <col min="10" max="10" width="2.1640625" customWidth="1"/>
    <col min="11" max="11" width="14.5" bestFit="1" customWidth="1"/>
  </cols>
  <sheetData>
    <row r="1" spans="1:9" x14ac:dyDescent="0.3">
      <c r="A1" t="s">
        <v>12</v>
      </c>
      <c r="C1" t="s">
        <v>66</v>
      </c>
      <c r="D1" t="s">
        <v>84</v>
      </c>
      <c r="E1" t="s">
        <v>86</v>
      </c>
      <c r="G1" s="30" t="s">
        <v>67</v>
      </c>
      <c r="I1" t="s">
        <v>83</v>
      </c>
    </row>
    <row r="2" spans="1:9" ht="15.5" x14ac:dyDescent="0.35">
      <c r="A2" t="s">
        <v>71</v>
      </c>
      <c r="C2" t="s">
        <v>70</v>
      </c>
      <c r="D2">
        <v>6</v>
      </c>
      <c r="E2">
        <v>3</v>
      </c>
      <c r="G2" s="30" t="s">
        <v>68</v>
      </c>
      <c r="I2" s="42">
        <v>1.35</v>
      </c>
    </row>
    <row r="3" spans="1:9" x14ac:dyDescent="0.3">
      <c r="A3" t="s">
        <v>72</v>
      </c>
      <c r="C3" t="s">
        <v>13</v>
      </c>
      <c r="D3">
        <v>8</v>
      </c>
      <c r="E3">
        <v>4</v>
      </c>
      <c r="G3" s="30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7</vt:i4>
      </vt:variant>
      <vt:variant>
        <vt:lpstr>טווחים בעלי שם</vt:lpstr>
      </vt:variant>
      <vt:variant>
        <vt:i4>7</vt:i4>
      </vt:variant>
    </vt:vector>
  </HeadingPairs>
  <TitlesOfParts>
    <vt:vector size="14" baseType="lpstr">
      <vt:lpstr>גיליון מרכז</vt:lpstr>
      <vt:lpstr>עגבניות ושרי</vt:lpstr>
      <vt:lpstr>פלפל</vt:lpstr>
      <vt:lpstr>קישוא</vt:lpstr>
      <vt:lpstr>חציל</vt:lpstr>
      <vt:lpstr>מלפפון</vt:lpstr>
      <vt:lpstr>רשימות</vt:lpstr>
      <vt:lpstr>'גיליון מרכז'!OLE_LINK1</vt:lpstr>
      <vt:lpstr>'גיליון מרכז'!WPrint_Area_W</vt:lpstr>
      <vt:lpstr>חציל!WPrint_Area_W</vt:lpstr>
      <vt:lpstr>מלפפון!WPrint_Area_W</vt:lpstr>
      <vt:lpstr>'עגבניות ושרי'!WPrint_Area_W</vt:lpstr>
      <vt:lpstr>פלפל!WPrint_Area_W</vt:lpstr>
      <vt:lpstr>קישוא!WPrint_Area_W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Oren Barnea</dc:creator>
  <cp:lastModifiedBy>Boaz Soffer</cp:lastModifiedBy>
  <cp:lastPrinted>2024-05-19T18:38:25Z</cp:lastPrinted>
  <dcterms:created xsi:type="dcterms:W3CDTF">2024-03-11T15:06:30Z</dcterms:created>
  <dcterms:modified xsi:type="dcterms:W3CDTF">2024-06-16T21:42:07Z</dcterms:modified>
</cp:coreProperties>
</file>