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ocuments\00 ראשי\אתר חדש\גזברות\"/>
    </mc:Choice>
  </mc:AlternateContent>
  <xr:revisionPtr revIDLastSave="0" documentId="8_{EBDE1C19-E58A-4D8A-9985-CE8351D7D552}" xr6:coauthVersionLast="45" xr6:coauthVersionMax="45" xr10:uidLastSave="{00000000-0000-0000-0000-000000000000}"/>
  <bookViews>
    <workbookView xWindow="-108" yWindow="-108" windowWidth="23256" windowHeight="12600" xr2:uid="{000F7F8C-508A-4D20-966A-0F6CE601AB8F}"/>
  </bookViews>
  <sheets>
    <sheet name="גיליון1" sheetId="1" r:id="rId1"/>
  </sheets>
  <externalReferences>
    <externalReference r:id="rId2"/>
  </externalReferences>
  <definedNames>
    <definedName name="_xlnm.Print_Area" localSheetId="0">גיליון1!$A$1:$J$48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E49" i="1"/>
  <c r="E48" i="1"/>
  <c r="A48" i="1"/>
  <c r="J46" i="1"/>
  <c r="I46" i="1"/>
  <c r="J45" i="1"/>
  <c r="I45" i="1"/>
  <c r="C45" i="1"/>
  <c r="B45" i="1"/>
  <c r="J44" i="1"/>
  <c r="I44" i="1"/>
  <c r="C44" i="1"/>
  <c r="B44" i="1"/>
  <c r="J43" i="1"/>
  <c r="I43" i="1"/>
  <c r="C43" i="1"/>
  <c r="B43" i="1"/>
  <c r="J41" i="1"/>
  <c r="I41" i="1"/>
  <c r="J39" i="1"/>
  <c r="I39" i="1"/>
  <c r="C38" i="1"/>
  <c r="B38" i="1"/>
  <c r="J37" i="1"/>
  <c r="I37" i="1"/>
  <c r="J36" i="1"/>
  <c r="I36" i="1"/>
  <c r="J35" i="1"/>
  <c r="I35" i="1"/>
  <c r="J34" i="1"/>
  <c r="I34" i="1"/>
  <c r="C32" i="1"/>
  <c r="J29" i="1"/>
  <c r="I29" i="1"/>
  <c r="A29" i="1"/>
  <c r="E26" i="1"/>
  <c r="C26" i="1"/>
  <c r="B26" i="1"/>
  <c r="J25" i="1"/>
  <c r="I25" i="1"/>
  <c r="E25" i="1"/>
  <c r="C25" i="1"/>
  <c r="B25" i="1"/>
  <c r="J24" i="1"/>
  <c r="I24" i="1"/>
  <c r="E24" i="1"/>
  <c r="C24" i="1"/>
  <c r="B24" i="1"/>
  <c r="J23" i="1"/>
  <c r="I23" i="1"/>
  <c r="E23" i="1"/>
  <c r="C23" i="1"/>
  <c r="B23" i="1"/>
  <c r="J22" i="1"/>
  <c r="I22" i="1"/>
  <c r="E22" i="1"/>
  <c r="C22" i="1"/>
  <c r="B22" i="1"/>
  <c r="J21" i="1"/>
  <c r="I21" i="1"/>
  <c r="H21" i="1"/>
  <c r="E21" i="1"/>
  <c r="C21" i="1"/>
  <c r="B21" i="1"/>
  <c r="J20" i="1"/>
  <c r="I20" i="1"/>
  <c r="E20" i="1"/>
  <c r="C20" i="1"/>
  <c r="B20" i="1"/>
  <c r="E19" i="1"/>
  <c r="C19" i="1"/>
  <c r="B19" i="1"/>
  <c r="J16" i="1"/>
  <c r="I16" i="1"/>
  <c r="J15" i="1"/>
  <c r="I15" i="1"/>
  <c r="E15" i="1"/>
  <c r="C15" i="1"/>
  <c r="B15" i="1"/>
  <c r="J14" i="1"/>
  <c r="I14" i="1"/>
  <c r="E14" i="1"/>
  <c r="C14" i="1"/>
  <c r="B14" i="1"/>
  <c r="J13" i="1"/>
  <c r="I13" i="1"/>
  <c r="E13" i="1"/>
  <c r="C13" i="1"/>
  <c r="B13" i="1"/>
  <c r="J12" i="1"/>
  <c r="I12" i="1"/>
  <c r="E12" i="1"/>
  <c r="C12" i="1"/>
  <c r="B12" i="1"/>
  <c r="J11" i="1"/>
  <c r="I11" i="1"/>
  <c r="E11" i="1"/>
  <c r="C11" i="1"/>
  <c r="B11" i="1"/>
  <c r="B16" i="1" s="1"/>
  <c r="J10" i="1"/>
  <c r="J19" i="1" s="1"/>
  <c r="I10" i="1"/>
  <c r="E10" i="1"/>
  <c r="E18" i="1" s="1"/>
  <c r="C10" i="1"/>
  <c r="C18" i="1" s="1"/>
  <c r="B10" i="1"/>
  <c r="B18" i="1" s="1"/>
  <c r="F7" i="1"/>
  <c r="B7" i="1"/>
  <c r="F6" i="1"/>
  <c r="B6" i="1"/>
  <c r="B5" i="1"/>
  <c r="D2" i="1"/>
  <c r="D1" i="1"/>
  <c r="C16" i="1" l="1"/>
  <c r="I17" i="1"/>
  <c r="C27" i="1"/>
  <c r="C29" i="1" s="1"/>
  <c r="B33" i="1" s="1"/>
  <c r="J26" i="1"/>
  <c r="C46" i="1"/>
  <c r="E16" i="1"/>
  <c r="F13" i="1" s="1"/>
  <c r="B34" i="1"/>
  <c r="D15" i="1"/>
  <c r="D11" i="1"/>
  <c r="I26" i="1"/>
  <c r="J33" i="1"/>
  <c r="J17" i="1"/>
  <c r="I38" i="1"/>
  <c r="I40" i="1" s="1"/>
  <c r="I42" i="1" s="1"/>
  <c r="I19" i="1"/>
  <c r="J38" i="1"/>
  <c r="J40" i="1" s="1"/>
  <c r="J42" i="1" s="1"/>
  <c r="C42" i="1"/>
  <c r="B46" i="1"/>
  <c r="E27" i="1"/>
  <c r="F19" i="1" s="1"/>
  <c r="J28" i="1"/>
  <c r="B27" i="1"/>
  <c r="B29" i="1" s="1"/>
  <c r="D25" i="1"/>
  <c r="D23" i="1"/>
  <c r="B37" i="1"/>
  <c r="D13" i="1"/>
  <c r="C34" i="1"/>
  <c r="B42" i="1"/>
  <c r="D12" i="1"/>
  <c r="B32" i="1"/>
  <c r="F15" i="1"/>
  <c r="C35" i="1"/>
  <c r="B35" i="1"/>
  <c r="B36" i="1"/>
  <c r="C36" i="1"/>
  <c r="I28" i="1"/>
  <c r="F12" i="1" l="1"/>
  <c r="F11" i="1"/>
  <c r="D22" i="1"/>
  <c r="D19" i="1"/>
  <c r="D24" i="1"/>
  <c r="D21" i="1"/>
  <c r="D26" i="1"/>
  <c r="C37" i="1"/>
  <c r="F26" i="1"/>
  <c r="F25" i="1"/>
  <c r="F21" i="1"/>
  <c r="F23" i="1"/>
  <c r="F14" i="1"/>
  <c r="F16" i="1" s="1"/>
  <c r="D14" i="1"/>
  <c r="D16" i="1" s="1"/>
  <c r="F22" i="1"/>
  <c r="F24" i="1"/>
  <c r="E29" i="1"/>
  <c r="C33" i="1" s="1"/>
  <c r="D20" i="1" l="1"/>
  <c r="D27" i="1" s="1"/>
  <c r="F20" i="1"/>
  <c r="F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nehamap</author>
  </authors>
  <commentList>
    <comment ref="A20" authorId="0" shapeId="0" xr:uid="{FBA1BB39-6646-4320-9E94-D94FE150E9AC}">
      <text>
        <r>
          <rPr>
            <sz val="11"/>
            <color indexed="81"/>
            <rFont val="Arial (Hebrew)"/>
            <family val="2"/>
            <charset val="177"/>
          </rPr>
          <t xml:space="preserve">כולל את הסעיפים הבאים:
1. פעולות כלליות
2. הנחות בארנונה
3. חד פעמיות
4. רכישת מים
5. מענק שנתקבל להקטנת גרעון מצטבר
</t>
        </r>
      </text>
    </comment>
    <comment ref="A48" authorId="0" shapeId="0" xr:uid="{D28A9668-98ED-4DBE-9D35-B78870ECA861}">
      <text>
        <r>
          <rPr>
            <b/>
            <sz val="11"/>
            <color indexed="81"/>
            <rFont val="Arial (Hebrew)"/>
            <family val="2"/>
            <charset val="177"/>
          </rPr>
          <t>ניתן לשנות את התאריך בגליון נתונים משותפים</t>
        </r>
      </text>
    </comment>
  </commentList>
</comments>
</file>

<file path=xl/sharedStrings.xml><?xml version="1.0" encoding="utf-8"?>
<sst xmlns="http://schemas.openxmlformats.org/spreadsheetml/2006/main" count="71" uniqueCount="65">
  <si>
    <t>(באלפי ש"ח)</t>
  </si>
  <si>
    <t>מספר תושבים שנה קודמת</t>
  </si>
  <si>
    <t>מספר תושבים *</t>
  </si>
  <si>
    <t>שטח שיפוט (דונם)</t>
  </si>
  <si>
    <t xml:space="preserve">מספר משקי בית </t>
  </si>
  <si>
    <t xml:space="preserve">דירוג סוציואקונומי </t>
  </si>
  <si>
    <t>נתוני ביצוע התקציב הרגיל</t>
  </si>
  <si>
    <t>מאזן</t>
  </si>
  <si>
    <t>הכנסות</t>
  </si>
  <si>
    <t>%</t>
  </si>
  <si>
    <t>נכסים</t>
  </si>
  <si>
    <t xml:space="preserve">הכנסות עצמיות </t>
  </si>
  <si>
    <t>רכוש שוטף</t>
  </si>
  <si>
    <t>השתת' משרד החינוך</t>
  </si>
  <si>
    <t>השקעות</t>
  </si>
  <si>
    <t xml:space="preserve">השתת' משרד הרווחה </t>
  </si>
  <si>
    <t>השקעות לכיסוי קרנות מתוקצבות ואחרות</t>
  </si>
  <si>
    <t>השתת' משרדי ממשלה אחרים</t>
  </si>
  <si>
    <t>גרעון מצטבר בתקציב הרגיל</t>
  </si>
  <si>
    <t>מענקים ומלוות</t>
  </si>
  <si>
    <t>גרעון סופי בתב"ר</t>
  </si>
  <si>
    <t>סה"כ</t>
  </si>
  <si>
    <t>גרעונות זמניים נטו בתב"ר</t>
  </si>
  <si>
    <t>הוצאות</t>
  </si>
  <si>
    <t>משכורות ושכר כללי</t>
  </si>
  <si>
    <t>התחייבויות</t>
  </si>
  <si>
    <t>פעולות אחרות</t>
  </si>
  <si>
    <t>התחייבויות שוטפות</t>
  </si>
  <si>
    <t>שכר חינוך</t>
  </si>
  <si>
    <t>פעולות חינוך</t>
  </si>
  <si>
    <t>קרן לעבודות פיתוח ואחרות</t>
  </si>
  <si>
    <t>שכר רווחה</t>
  </si>
  <si>
    <t>קרנות מתוקצבות</t>
  </si>
  <si>
    <t>פעולות רווחה</t>
  </si>
  <si>
    <t>עודף מצטבר בתקציב הרגיל</t>
  </si>
  <si>
    <t>מימון</t>
  </si>
  <si>
    <t>עודפים זמניים נטו בתב"ר</t>
  </si>
  <si>
    <t xml:space="preserve">פרעון מלוות </t>
  </si>
  <si>
    <t>עומס מלוות לסוף שנה</t>
  </si>
  <si>
    <t>דוח גביה וחייבים - ארנונה</t>
  </si>
  <si>
    <t>% הגרעון השוטף  מההכנסה</t>
  </si>
  <si>
    <t>% הגרעון הנצבר מההכנסה</t>
  </si>
  <si>
    <t>יתרת חוב לתחילת השנה</t>
  </si>
  <si>
    <t>% עומס המלוות מההכנסה</t>
  </si>
  <si>
    <t>חיוב השנה</t>
  </si>
  <si>
    <t>% סך ההתחייבויות מההכנסה</t>
  </si>
  <si>
    <t>הנחות ופטורים שניתנו</t>
  </si>
  <si>
    <t>הוצאה ממוצעת לנפש בש"ח</t>
  </si>
  <si>
    <t>העברה לחובות מסופקים וחובות למחיקה</t>
  </si>
  <si>
    <t>מספר משרות ממוצע</t>
  </si>
  <si>
    <t>סך לגביה</t>
  </si>
  <si>
    <t>גביה בשנת הדוח</t>
  </si>
  <si>
    <t>יתרת חוב לסוף השנה</t>
  </si>
  <si>
    <t>נתוני ביצוע  התקציב הבלתי רגיל</t>
  </si>
  <si>
    <t>חובות מסופקים וחובות למחיקה</t>
  </si>
  <si>
    <t>סה"כ יתרות לסוף שנה כולל חובות מסופקים</t>
  </si>
  <si>
    <t>עודף (גרעון) זמני לתחילת השנה</t>
  </si>
  <si>
    <t>אחוז גביה מהפיגורים (*)</t>
  </si>
  <si>
    <t>תקבולים במהלך השנה</t>
  </si>
  <si>
    <t>אחוז גביה מהשוטף (*)</t>
  </si>
  <si>
    <t>תשלומים במהלך השנה</t>
  </si>
  <si>
    <t>יחס הגביה לחוב הכולל (*)</t>
  </si>
  <si>
    <t>עודף (גרעון) זמני לסוף השנה</t>
  </si>
  <si>
    <t>ממוצע ארנונה למגורים למ"ר</t>
  </si>
  <si>
    <t>(*) השיעורים מחושבים ללא חובות מסופקים וחובות למחיקה.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</si>
</sst>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Blue]* #,##0_ ;[Red]* _ \(#,##0\);\ \ &quot;          --  &quot;"/>
    <numFmt numFmtId="165" formatCode="#,##0;\(#,##0\)"/>
    <numFmt numFmtId="166" formatCode="#,##0.00%;\(#,##0.00\)%"/>
    <numFmt numFmtId="167" formatCode="#,##0.0;[Black]\(#,##0.0\);\-\-"/>
    <numFmt numFmtId="168" formatCode="#,##0;[Black]\(#,##0\);\-\-"/>
    <numFmt numFmtId="169" formatCode="[Black]* #,##0_ ;[Black]* _ \(#,##0\);\ \ &quot;          --  &quot;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9"/>
      <name val="Arial"/>
      <family val="2"/>
    </font>
    <font>
      <sz val="11"/>
      <name val="Arial (Hebrew)"/>
      <charset val="177"/>
    </font>
    <font>
      <sz val="10"/>
      <name val="Arial"/>
      <family val="2"/>
      <charset val="177"/>
    </font>
    <font>
      <b/>
      <u/>
      <sz val="12"/>
      <color indexed="9"/>
      <name val="Arial"/>
      <family val="2"/>
    </font>
    <font>
      <u/>
      <sz val="12"/>
      <color indexed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77"/>
    </font>
    <font>
      <b/>
      <u/>
      <sz val="10"/>
      <name val="Arial"/>
      <family val="2"/>
    </font>
    <font>
      <u/>
      <sz val="11"/>
      <name val="Arial"/>
      <family val="2"/>
    </font>
    <font>
      <sz val="10"/>
      <color indexed="9"/>
      <name val="Arial"/>
      <family val="2"/>
    </font>
    <font>
      <sz val="11"/>
      <color indexed="81"/>
      <name val="Arial (Hebrew)"/>
      <family val="2"/>
      <charset val="177"/>
    </font>
    <font>
      <b/>
      <sz val="11"/>
      <color indexed="81"/>
      <name val="Arial (Hebrew)"/>
      <family val="2"/>
      <charset val="177"/>
    </font>
    <font>
      <sz val="11"/>
      <name val="Arial"/>
      <family val="2"/>
      <charset val="177"/>
      <scheme val="minor"/>
    </font>
    <font>
      <sz val="10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4" fillId="0" borderId="0"/>
  </cellStyleXfs>
  <cellXfs count="115">
    <xf numFmtId="0" fontId="0" fillId="0" borderId="0" xfId="0"/>
    <xf numFmtId="0" fontId="8" fillId="2" borderId="0" xfId="2" applyFont="1" applyFill="1" applyAlignment="1">
      <alignment horizontal="right" vertical="center" readingOrder="2"/>
    </xf>
    <xf numFmtId="0" fontId="2" fillId="2" borderId="0" xfId="2" applyFill="1" applyAlignment="1">
      <alignment horizontal="right" vertical="center" readingOrder="2"/>
    </xf>
    <xf numFmtId="0" fontId="5" fillId="2" borderId="0" xfId="2" applyFont="1" applyFill="1" applyAlignment="1">
      <alignment horizontal="right" vertical="center" wrapText="1" readingOrder="2"/>
    </xf>
    <xf numFmtId="0" fontId="5" fillId="2" borderId="0" xfId="2" applyFont="1" applyFill="1" applyAlignment="1">
      <alignment horizontal="right" vertical="center" readingOrder="2"/>
    </xf>
    <xf numFmtId="0" fontId="9" fillId="2" borderId="0" xfId="2" applyFont="1" applyFill="1" applyAlignment="1">
      <alignment horizontal="right" vertical="center" wrapText="1" readingOrder="2"/>
    </xf>
    <xf numFmtId="0" fontId="9" fillId="2" borderId="0" xfId="2" applyFont="1" applyFill="1" applyAlignment="1">
      <alignment horizontal="right" vertical="center" readingOrder="2"/>
    </xf>
    <xf numFmtId="0" fontId="10" fillId="2" borderId="0" xfId="2" applyFont="1" applyFill="1" applyAlignment="1">
      <alignment horizontal="right" vertical="center" wrapText="1" readingOrder="2"/>
    </xf>
    <xf numFmtId="0" fontId="11" fillId="2" borderId="0" xfId="2" applyFont="1" applyFill="1" applyAlignment="1">
      <alignment horizontal="right" vertical="center" readingOrder="2"/>
    </xf>
    <xf numFmtId="0" fontId="13" fillId="2" borderId="0" xfId="2" applyFont="1" applyFill="1" applyAlignment="1">
      <alignment horizontal="right" vertical="center" readingOrder="2"/>
    </xf>
    <xf numFmtId="0" fontId="5" fillId="2" borderId="0" xfId="2" applyFont="1" applyFill="1" applyAlignment="1">
      <alignment horizontal="center" vertical="center" wrapText="1" readingOrder="2"/>
    </xf>
    <xf numFmtId="0" fontId="2" fillId="2" borderId="0" xfId="2" applyFill="1" applyAlignment="1">
      <alignment horizontal="center" vertical="center" readingOrder="2"/>
    </xf>
    <xf numFmtId="0" fontId="0" fillId="0" borderId="0" xfId="0" applyAlignment="1">
      <alignment horizontal="center"/>
    </xf>
    <xf numFmtId="164" fontId="3" fillId="2" borderId="0" xfId="3" applyFont="1" applyFill="1" applyAlignment="1">
      <alignment horizontal="right" vertical="center" wrapText="1" readingOrder="2"/>
    </xf>
    <xf numFmtId="164" fontId="3" fillId="2" borderId="0" xfId="3" applyFont="1" applyFill="1" applyAlignment="1">
      <alignment horizontal="center" vertical="center" readingOrder="2"/>
    </xf>
    <xf numFmtId="0" fontId="0" fillId="2" borderId="0" xfId="0" applyFill="1"/>
    <xf numFmtId="164" fontId="6" fillId="2" borderId="0" xfId="3" applyFont="1" applyFill="1" applyAlignment="1">
      <alignment horizontal="right" vertical="center" wrapText="1" readingOrder="2"/>
    </xf>
    <xf numFmtId="164" fontId="7" fillId="2" borderId="0" xfId="3" applyFont="1" applyFill="1" applyAlignment="1">
      <alignment horizontal="center" vertical="center" readingOrder="2"/>
    </xf>
    <xf numFmtId="0" fontId="3" fillId="2" borderId="0" xfId="2" applyFont="1" applyFill="1" applyAlignment="1">
      <alignment horizontal="right" vertical="center" wrapText="1" readingOrder="2"/>
    </xf>
    <xf numFmtId="0" fontId="3" fillId="2" borderId="0" xfId="2" applyFont="1" applyFill="1" applyAlignment="1">
      <alignment horizontal="center" vertical="center" wrapText="1" readingOrder="2"/>
    </xf>
    <xf numFmtId="0" fontId="5" fillId="2" borderId="0" xfId="2" applyFont="1" applyFill="1" applyAlignment="1">
      <alignment horizontal="center" vertical="center" readingOrder="2"/>
    </xf>
    <xf numFmtId="1" fontId="9" fillId="2" borderId="0" xfId="2" applyNumberFormat="1" applyFont="1" applyFill="1" applyAlignment="1">
      <alignment horizontal="right" vertical="center" readingOrder="2"/>
    </xf>
    <xf numFmtId="1" fontId="9" fillId="2" borderId="0" xfId="2" applyNumberFormat="1" applyFont="1" applyFill="1" applyAlignment="1">
      <alignment vertical="center" readingOrder="2"/>
    </xf>
    <xf numFmtId="1" fontId="9" fillId="2" borderId="0" xfId="2" applyNumberFormat="1" applyFont="1" applyFill="1" applyAlignment="1">
      <alignment horizontal="center" vertical="center" readingOrder="2"/>
    </xf>
    <xf numFmtId="0" fontId="14" fillId="2" borderId="2" xfId="2" applyFont="1" applyFill="1" applyBorder="1" applyAlignment="1">
      <alignment horizontal="right" vertical="center" readingOrder="2"/>
    </xf>
    <xf numFmtId="0" fontId="9" fillId="2" borderId="3" xfId="2" quotePrefix="1" applyFont="1" applyFill="1" applyBorder="1" applyAlignment="1">
      <alignment horizontal="center" vertical="center" readingOrder="2"/>
    </xf>
    <xf numFmtId="0" fontId="9" fillId="2" borderId="4" xfId="2" quotePrefix="1" applyFont="1" applyFill="1" applyBorder="1" applyAlignment="1">
      <alignment horizontal="center" vertical="center" readingOrder="2"/>
    </xf>
    <xf numFmtId="0" fontId="2" fillId="2" borderId="0" xfId="2" applyFont="1" applyFill="1" applyAlignment="1">
      <alignment horizontal="right" vertical="center" readingOrder="2"/>
    </xf>
    <xf numFmtId="0" fontId="2" fillId="2" borderId="2" xfId="2" applyFont="1" applyFill="1" applyBorder="1" applyAlignment="1">
      <alignment horizontal="right" vertical="center" wrapText="1" readingOrder="2"/>
    </xf>
    <xf numFmtId="0" fontId="2" fillId="2" borderId="5" xfId="2" applyFill="1" applyBorder="1" applyAlignment="1">
      <alignment horizontal="right" vertical="center" wrapText="1" readingOrder="2"/>
    </xf>
    <xf numFmtId="0" fontId="2" fillId="2" borderId="7" xfId="2" applyFill="1" applyBorder="1" applyAlignment="1">
      <alignment horizontal="right" vertical="center" wrapText="1" readingOrder="2"/>
    </xf>
    <xf numFmtId="0" fontId="14" fillId="2" borderId="2" xfId="2" applyFont="1" applyFill="1" applyBorder="1" applyAlignment="1">
      <alignment horizontal="right" vertical="center" wrapText="1" readingOrder="2"/>
    </xf>
    <xf numFmtId="0" fontId="5" fillId="2" borderId="7" xfId="2" applyFont="1" applyFill="1" applyBorder="1" applyAlignment="1">
      <alignment horizontal="right" vertical="center" readingOrder="2"/>
    </xf>
    <xf numFmtId="164" fontId="9" fillId="2" borderId="2" xfId="3" applyFont="1" applyFill="1" applyBorder="1" applyAlignment="1">
      <alignment horizontal="right" vertical="center" readingOrder="2"/>
    </xf>
    <xf numFmtId="0" fontId="9" fillId="2" borderId="2" xfId="2" applyFont="1" applyFill="1" applyBorder="1" applyAlignment="1">
      <alignment horizontal="right" vertical="center" wrapText="1" readingOrder="2"/>
    </xf>
    <xf numFmtId="0" fontId="10" fillId="2" borderId="0" xfId="2" applyFont="1" applyFill="1" applyAlignment="1">
      <alignment horizontal="center" vertical="center" readingOrder="2"/>
    </xf>
    <xf numFmtId="0" fontId="11" fillId="2" borderId="0" xfId="2" applyFont="1" applyFill="1" applyAlignment="1">
      <alignment horizontal="center" vertical="center" readingOrder="2"/>
    </xf>
    <xf numFmtId="0" fontId="9" fillId="2" borderId="3" xfId="2" applyFont="1" applyFill="1" applyBorder="1" applyAlignment="1">
      <alignment horizontal="center" vertical="center" readingOrder="2"/>
    </xf>
    <xf numFmtId="0" fontId="9" fillId="2" borderId="4" xfId="2" applyFont="1" applyFill="1" applyBorder="1" applyAlignment="1">
      <alignment horizontal="center" vertical="center" readingOrder="2"/>
    </xf>
    <xf numFmtId="0" fontId="2" fillId="2" borderId="0" xfId="2" applyFont="1" applyFill="1" applyAlignment="1">
      <alignment horizontal="center" vertical="center" readingOrder="2"/>
    </xf>
    <xf numFmtId="166" fontId="2" fillId="2" borderId="0" xfId="1" applyNumberFormat="1" applyFont="1" applyFill="1" applyBorder="1" applyAlignment="1" applyProtection="1">
      <alignment horizontal="center" vertical="center" shrinkToFit="1" readingOrder="1"/>
    </xf>
    <xf numFmtId="166" fontId="2" fillId="2" borderId="6" xfId="1" applyNumberFormat="1" applyFont="1" applyFill="1" applyBorder="1" applyAlignment="1" applyProtection="1">
      <alignment horizontal="center" vertical="center" shrinkToFit="1" readingOrder="1"/>
    </xf>
    <xf numFmtId="165" fontId="2" fillId="2" borderId="0" xfId="2" applyNumberFormat="1" applyFont="1" applyFill="1" applyBorder="1" applyAlignment="1">
      <alignment horizontal="center" vertical="center" shrinkToFit="1" readingOrder="2"/>
    </xf>
    <xf numFmtId="165" fontId="2" fillId="2" borderId="6" xfId="2" applyNumberFormat="1" applyFont="1" applyFill="1" applyBorder="1" applyAlignment="1">
      <alignment horizontal="center" vertical="center" shrinkToFit="1" readingOrder="2"/>
    </xf>
    <xf numFmtId="0" fontId="2" fillId="2" borderId="8" xfId="2" applyFont="1" applyFill="1" applyBorder="1" applyAlignment="1">
      <alignment horizontal="center" vertical="center" readingOrder="2"/>
    </xf>
    <xf numFmtId="0" fontId="2" fillId="2" borderId="9" xfId="2" applyFont="1" applyFill="1" applyBorder="1" applyAlignment="1">
      <alignment horizontal="center" vertical="center" readingOrder="2"/>
    </xf>
    <xf numFmtId="168" fontId="2" fillId="2" borderId="0" xfId="2" applyNumberFormat="1" applyFill="1" applyAlignment="1">
      <alignment horizontal="center" vertical="center" readingOrder="2"/>
    </xf>
    <xf numFmtId="169" fontId="11" fillId="2" borderId="8" xfId="2" applyNumberFormat="1" applyFont="1" applyFill="1" applyBorder="1" applyAlignment="1">
      <alignment horizontal="center" vertical="center" readingOrder="2"/>
    </xf>
    <xf numFmtId="0" fontId="5" fillId="2" borderId="9" xfId="2" applyFont="1" applyFill="1" applyBorder="1" applyAlignment="1">
      <alignment horizontal="center" vertical="center" readingOrder="2"/>
    </xf>
    <xf numFmtId="0" fontId="9" fillId="2" borderId="0" xfId="2" applyFont="1" applyFill="1" applyAlignment="1">
      <alignment horizontal="center" vertical="center" readingOrder="2"/>
    </xf>
    <xf numFmtId="165" fontId="2" fillId="2" borderId="1" xfId="2" applyNumberFormat="1" applyFont="1" applyFill="1" applyBorder="1" applyAlignment="1">
      <alignment horizontal="center" vertical="center" shrinkToFit="1" readingOrder="2"/>
    </xf>
    <xf numFmtId="0" fontId="17" fillId="0" borderId="0" xfId="0" applyFont="1"/>
    <xf numFmtId="0" fontId="9" fillId="2" borderId="5" xfId="2" applyFont="1" applyFill="1" applyBorder="1" applyAlignment="1">
      <alignment horizontal="right" vertical="center" wrapText="1" readingOrder="2"/>
    </xf>
    <xf numFmtId="0" fontId="2" fillId="2" borderId="5" xfId="2" applyFill="1" applyBorder="1" applyAlignment="1">
      <alignment horizontal="right" vertical="center" readingOrder="2"/>
    </xf>
    <xf numFmtId="0" fontId="2" fillId="2" borderId="0" xfId="2" applyFill="1" applyBorder="1" applyAlignment="1">
      <alignment horizontal="center" vertical="center" readingOrder="2"/>
    </xf>
    <xf numFmtId="167" fontId="2" fillId="2" borderId="0" xfId="2" applyNumberFormat="1" applyFill="1" applyBorder="1" applyAlignment="1">
      <alignment horizontal="center" vertical="center" readingOrder="2"/>
    </xf>
    <xf numFmtId="167" fontId="2" fillId="2" borderId="6" xfId="2" applyNumberFormat="1" applyFill="1" applyBorder="1" applyAlignment="1">
      <alignment horizontal="center" vertical="center" readingOrder="2"/>
    </xf>
    <xf numFmtId="167" fontId="2" fillId="2" borderId="6" xfId="2" applyNumberFormat="1" applyFont="1" applyFill="1" applyBorder="1" applyAlignment="1">
      <alignment horizontal="center" vertical="center" readingOrder="2"/>
    </xf>
    <xf numFmtId="167" fontId="2" fillId="2" borderId="8" xfId="2" applyNumberFormat="1" applyFill="1" applyBorder="1" applyAlignment="1">
      <alignment horizontal="center" vertical="center" readingOrder="2"/>
    </xf>
    <xf numFmtId="0" fontId="2" fillId="2" borderId="9" xfId="2" applyFill="1" applyBorder="1" applyAlignment="1">
      <alignment horizontal="center" vertical="center" readingOrder="2"/>
    </xf>
    <xf numFmtId="0" fontId="9" fillId="2" borderId="5" xfId="2" applyFont="1" applyFill="1" applyBorder="1" applyAlignment="1">
      <alignment horizontal="right" vertical="center" readingOrder="2"/>
    </xf>
    <xf numFmtId="0" fontId="2" fillId="2" borderId="6" xfId="2" applyFill="1" applyBorder="1" applyAlignment="1">
      <alignment horizontal="center" vertical="center" readingOrder="2"/>
    </xf>
    <xf numFmtId="0" fontId="2" fillId="2" borderId="7" xfId="2" applyFill="1" applyBorder="1" applyAlignment="1">
      <alignment horizontal="right" vertical="center" readingOrder="2"/>
    </xf>
    <xf numFmtId="0" fontId="2" fillId="2" borderId="8" xfId="2" applyFill="1" applyBorder="1" applyAlignment="1">
      <alignment horizontal="center" vertical="center" readingOrder="2"/>
    </xf>
    <xf numFmtId="0" fontId="9" fillId="2" borderId="5" xfId="2" applyFont="1" applyFill="1" applyBorder="1" applyAlignment="1">
      <alignment horizontal="right" vertical="center" shrinkToFit="1" readingOrder="2"/>
    </xf>
    <xf numFmtId="0" fontId="2" fillId="2" borderId="5" xfId="2" applyFont="1" applyFill="1" applyBorder="1" applyAlignment="1">
      <alignment horizontal="right" vertical="center" shrinkToFit="1" readingOrder="2"/>
    </xf>
    <xf numFmtId="0" fontId="18" fillId="2" borderId="5" xfId="2" applyFont="1" applyFill="1" applyBorder="1" applyAlignment="1">
      <alignment horizontal="right" vertical="center" shrinkToFit="1" readingOrder="2"/>
    </xf>
    <xf numFmtId="0" fontId="2" fillId="2" borderId="5" xfId="2" applyFont="1" applyFill="1" applyBorder="1" applyAlignment="1">
      <alignment horizontal="right" vertical="center" readingOrder="2"/>
    </xf>
    <xf numFmtId="0" fontId="18" fillId="2" borderId="5" xfId="2" applyFont="1" applyFill="1" applyBorder="1" applyAlignment="1">
      <alignment horizontal="right" vertical="center" wrapText="1" readingOrder="2"/>
    </xf>
    <xf numFmtId="166" fontId="18" fillId="2" borderId="0" xfId="1" applyNumberFormat="1" applyFont="1" applyFill="1" applyBorder="1" applyAlignment="1" applyProtection="1">
      <alignment horizontal="center" vertical="center" shrinkToFit="1" readingOrder="1"/>
    </xf>
    <xf numFmtId="166" fontId="18" fillId="2" borderId="6" xfId="1" applyNumberFormat="1" applyFont="1" applyFill="1" applyBorder="1" applyAlignment="1" applyProtection="1">
      <alignment horizontal="center" vertical="center" shrinkToFit="1" readingOrder="1"/>
    </xf>
    <xf numFmtId="0" fontId="18" fillId="2" borderId="5" xfId="2" applyFont="1" applyFill="1" applyBorder="1" applyAlignment="1">
      <alignment horizontal="right" vertical="center" readingOrder="2"/>
    </xf>
    <xf numFmtId="0" fontId="9" fillId="2" borderId="0" xfId="2" applyFont="1" applyFill="1" applyAlignment="1">
      <alignment horizontal="center" vertical="center" wrapText="1" readingOrder="2"/>
    </xf>
    <xf numFmtId="165" fontId="18" fillId="2" borderId="0" xfId="2" applyNumberFormat="1" applyFont="1" applyFill="1" applyBorder="1" applyAlignment="1">
      <alignment horizontal="center" vertical="center" shrinkToFit="1" readingOrder="2"/>
    </xf>
    <xf numFmtId="165" fontId="18" fillId="2" borderId="6" xfId="2" applyNumberFormat="1" applyFont="1" applyFill="1" applyBorder="1" applyAlignment="1">
      <alignment horizontal="center" vertical="center" shrinkToFit="1" readingOrder="2"/>
    </xf>
    <xf numFmtId="165" fontId="2" fillId="2" borderId="0" xfId="2" applyNumberFormat="1" applyFill="1" applyBorder="1" applyAlignment="1">
      <alignment horizontal="center" vertical="center" shrinkToFit="1" readingOrder="2"/>
    </xf>
    <xf numFmtId="166" fontId="2" fillId="2" borderId="0" xfId="2" applyNumberFormat="1" applyFill="1" applyBorder="1" applyAlignment="1">
      <alignment horizontal="center" vertical="center" shrinkToFit="1" readingOrder="1"/>
    </xf>
    <xf numFmtId="165" fontId="2" fillId="2" borderId="13" xfId="2" applyNumberFormat="1" applyFill="1" applyBorder="1" applyAlignment="1">
      <alignment horizontal="center" vertical="center" shrinkToFit="1" readingOrder="2"/>
    </xf>
    <xf numFmtId="166" fontId="2" fillId="2" borderId="13" xfId="2" applyNumberFormat="1" applyFill="1" applyBorder="1" applyAlignment="1">
      <alignment horizontal="center" vertical="center" shrinkToFit="1" readingOrder="1"/>
    </xf>
    <xf numFmtId="166" fontId="2" fillId="2" borderId="6" xfId="2" applyNumberFormat="1" applyFill="1" applyBorder="1" applyAlignment="1">
      <alignment horizontal="center" vertical="center" shrinkToFit="1" readingOrder="1"/>
    </xf>
    <xf numFmtId="166" fontId="2" fillId="2" borderId="14" xfId="2" applyNumberFormat="1" applyFill="1" applyBorder="1" applyAlignment="1">
      <alignment horizontal="center" vertical="center" shrinkToFit="1" readingOrder="1"/>
    </xf>
    <xf numFmtId="0" fontId="9" fillId="2" borderId="15" xfId="2" applyFont="1" applyFill="1" applyBorder="1" applyAlignment="1">
      <alignment horizontal="right" vertical="center" wrapText="1" readingOrder="2"/>
    </xf>
    <xf numFmtId="165" fontId="2" fillId="2" borderId="13" xfId="2" applyNumberFormat="1" applyFont="1" applyFill="1" applyBorder="1" applyAlignment="1">
      <alignment horizontal="center" vertical="center" shrinkToFit="1" readingOrder="2"/>
    </xf>
    <xf numFmtId="165" fontId="2" fillId="2" borderId="14" xfId="2" applyNumberFormat="1" applyFont="1" applyFill="1" applyBorder="1" applyAlignment="1">
      <alignment horizontal="center" vertical="center" shrinkToFit="1" readingOrder="2"/>
    </xf>
    <xf numFmtId="0" fontId="9" fillId="2" borderId="7" xfId="2" applyFont="1" applyFill="1" applyBorder="1" applyAlignment="1">
      <alignment horizontal="right" vertical="center" wrapText="1" readingOrder="2"/>
    </xf>
    <xf numFmtId="165" fontId="2" fillId="2" borderId="8" xfId="2" applyNumberFormat="1" applyFont="1" applyFill="1" applyBorder="1" applyAlignment="1">
      <alignment horizontal="center" vertical="center" shrinkToFit="1" readingOrder="2"/>
    </xf>
    <xf numFmtId="165" fontId="2" fillId="2" borderId="9" xfId="2" applyNumberFormat="1" applyFont="1" applyFill="1" applyBorder="1" applyAlignment="1">
      <alignment horizontal="center" vertical="center" shrinkToFit="1" readingOrder="2"/>
    </xf>
    <xf numFmtId="165" fontId="9" fillId="2" borderId="0" xfId="2" applyNumberFormat="1" applyFont="1" applyFill="1" applyBorder="1" applyAlignment="1">
      <alignment horizontal="center" vertical="center" shrinkToFit="1" readingOrder="2"/>
    </xf>
    <xf numFmtId="0" fontId="9" fillId="2" borderId="16" xfId="2" quotePrefix="1" applyFont="1" applyFill="1" applyBorder="1" applyAlignment="1">
      <alignment horizontal="center" vertical="center" readingOrder="2"/>
    </xf>
    <xf numFmtId="0" fontId="2" fillId="2" borderId="10" xfId="2" applyFont="1" applyFill="1" applyBorder="1" applyAlignment="1">
      <alignment horizontal="right" vertical="center" readingOrder="2"/>
    </xf>
    <xf numFmtId="165" fontId="2" fillId="2" borderId="11" xfId="2" applyNumberFormat="1" applyFont="1" applyFill="1" applyBorder="1" applyAlignment="1">
      <alignment horizontal="center" vertical="center" shrinkToFit="1" readingOrder="2"/>
    </xf>
    <xf numFmtId="165" fontId="2" fillId="2" borderId="12" xfId="2" applyNumberFormat="1" applyFont="1" applyFill="1" applyBorder="1" applyAlignment="1">
      <alignment horizontal="center" vertical="center" shrinkToFit="1" readingOrder="2"/>
    </xf>
    <xf numFmtId="0" fontId="2" fillId="2" borderId="17" xfId="2" applyFont="1" applyFill="1" applyBorder="1" applyAlignment="1">
      <alignment horizontal="right" vertical="center" readingOrder="2"/>
    </xf>
    <xf numFmtId="0" fontId="9" fillId="2" borderId="18" xfId="2" quotePrefix="1" applyFont="1" applyFill="1" applyBorder="1" applyAlignment="1">
      <alignment horizontal="center" vertical="center" readingOrder="2"/>
    </xf>
    <xf numFmtId="165" fontId="9" fillId="2" borderId="6" xfId="2" applyNumberFormat="1" applyFont="1" applyFill="1" applyBorder="1" applyAlignment="1">
      <alignment horizontal="center" vertical="center" shrinkToFit="1" readingOrder="2"/>
    </xf>
    <xf numFmtId="165" fontId="2" fillId="2" borderId="6" xfId="2" applyNumberFormat="1" applyFill="1" applyBorder="1" applyAlignment="1">
      <alignment horizontal="center" vertical="center" shrinkToFit="1" readingOrder="2"/>
    </xf>
    <xf numFmtId="9" fontId="2" fillId="2" borderId="0" xfId="1" applyFont="1" applyFill="1" applyBorder="1" applyAlignment="1" applyProtection="1">
      <alignment horizontal="center" vertical="center" shrinkToFit="1" readingOrder="2"/>
    </xf>
    <xf numFmtId="165" fontId="9" fillId="2" borderId="19" xfId="2" applyNumberFormat="1" applyFont="1" applyFill="1" applyBorder="1" applyAlignment="1">
      <alignment horizontal="center" vertical="center" shrinkToFit="1" readingOrder="2"/>
    </xf>
    <xf numFmtId="165" fontId="9" fillId="2" borderId="13" xfId="2" applyNumberFormat="1" applyFont="1" applyFill="1" applyBorder="1" applyAlignment="1">
      <alignment horizontal="center" vertical="center" shrinkToFit="1" readingOrder="2"/>
    </xf>
    <xf numFmtId="165" fontId="9" fillId="2" borderId="20" xfId="2" applyNumberFormat="1" applyFont="1" applyFill="1" applyBorder="1" applyAlignment="1">
      <alignment horizontal="center" vertical="center" shrinkToFit="1" readingOrder="2"/>
    </xf>
    <xf numFmtId="165" fontId="9" fillId="2" borderId="14" xfId="2" applyNumberFormat="1" applyFont="1" applyFill="1" applyBorder="1" applyAlignment="1">
      <alignment horizontal="center" vertical="center" shrinkToFit="1" readingOrder="2"/>
    </xf>
    <xf numFmtId="9" fontId="2" fillId="2" borderId="6" xfId="1" applyFont="1" applyFill="1" applyBorder="1" applyAlignment="1" applyProtection="1">
      <alignment horizontal="center" vertical="center" shrinkToFit="1" readingOrder="2"/>
    </xf>
    <xf numFmtId="165" fontId="2" fillId="2" borderId="8" xfId="2" applyNumberFormat="1" applyFill="1" applyBorder="1" applyAlignment="1">
      <alignment horizontal="center" vertical="center" shrinkToFit="1" readingOrder="2"/>
    </xf>
    <xf numFmtId="165" fontId="2" fillId="2" borderId="9" xfId="2" applyNumberFormat="1" applyFill="1" applyBorder="1" applyAlignment="1">
      <alignment horizontal="center" vertical="center" shrinkToFit="1" readingOrder="2"/>
    </xf>
    <xf numFmtId="164" fontId="19" fillId="2" borderId="0" xfId="3" applyFont="1" applyFill="1" applyAlignment="1">
      <alignment horizontal="center" vertical="center" readingOrder="2"/>
    </xf>
    <xf numFmtId="0" fontId="19" fillId="2" borderId="0" xfId="2" applyFont="1" applyFill="1" applyAlignment="1">
      <alignment horizontal="center" vertical="center" wrapText="1" readingOrder="2"/>
    </xf>
    <xf numFmtId="165" fontId="9" fillId="2" borderId="0" xfId="2" applyNumberFormat="1" applyFont="1" applyFill="1" applyAlignment="1">
      <alignment horizontal="center" vertical="center" readingOrder="2"/>
    </xf>
    <xf numFmtId="0" fontId="9" fillId="2" borderId="0" xfId="2" applyFont="1" applyFill="1" applyAlignment="1">
      <alignment horizontal="center" vertical="center" readingOrder="2"/>
    </xf>
    <xf numFmtId="165" fontId="20" fillId="2" borderId="0" xfId="2" applyNumberFormat="1" applyFont="1" applyFill="1" applyAlignment="1">
      <alignment horizontal="right" vertical="center" readingOrder="2"/>
    </xf>
    <xf numFmtId="0" fontId="9" fillId="2" borderId="0" xfId="2" applyFont="1" applyFill="1" applyAlignment="1">
      <alignment horizontal="right" vertical="center" wrapText="1" readingOrder="2"/>
    </xf>
    <xf numFmtId="1" fontId="9" fillId="2" borderId="0" xfId="2" applyNumberFormat="1" applyFont="1" applyFill="1" applyAlignment="1">
      <alignment horizontal="right" vertical="center" readingOrder="2"/>
    </xf>
    <xf numFmtId="0" fontId="0" fillId="2" borderId="0" xfId="0" applyFill="1" applyAlignment="1">
      <alignment horizontal="right" vertical="center" readingOrder="2"/>
    </xf>
    <xf numFmtId="165" fontId="20" fillId="2" borderId="0" xfId="2" applyNumberFormat="1" applyFont="1" applyFill="1" applyAlignment="1">
      <alignment horizontal="right" vertical="center" shrinkToFit="1" readingOrder="2"/>
    </xf>
    <xf numFmtId="0" fontId="12" fillId="2" borderId="0" xfId="2" applyFont="1" applyFill="1" applyAlignment="1">
      <alignment horizontal="right" vertical="center" wrapText="1" readingOrder="2"/>
    </xf>
    <xf numFmtId="0" fontId="12" fillId="2" borderId="0" xfId="2" applyFont="1" applyFill="1" applyAlignment="1">
      <alignment horizontal="right" vertical="center" readingOrder="2"/>
    </xf>
  </cellXfs>
  <cellStyles count="4">
    <cellStyle name="Normal" xfId="0" builtinId="0"/>
    <cellStyle name="Normal_Copy of financialReport" xfId="2" xr:uid="{6FF7BBFA-515B-4000-BB2F-C85D460ADCA3}"/>
    <cellStyle name="Normal_גיליון עבודה1" xfId="3" xr:uid="{6D34B977-7B86-42F6-B87E-2BCF901A62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4</xdr:row>
      <xdr:rowOff>247650</xdr:rowOff>
    </xdr:from>
    <xdr:to>
      <xdr:col>24</xdr:col>
      <xdr:colOff>19050</xdr:colOff>
      <xdr:row>5</xdr:row>
      <xdr:rowOff>95250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07DF28FB-D00B-4D19-81F8-A1C154FD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36950" y="1038225"/>
          <a:ext cx="2390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na\Desktop\&#1497;&#1497;&#1513;&#1493;&#1501;%202018%20&#1505;&#1493;&#1508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תיח"/>
      <sheetName val="תוכן ענינים להדפסה"/>
      <sheetName val="דוח המבקרים"/>
      <sheetName val="טופס 1 אקטיב"/>
      <sheetName val="טופס 1 פאסיב"/>
      <sheetName val="טופס 2"/>
      <sheetName val="טופס 3"/>
      <sheetName val="טופס 4"/>
      <sheetName val="נתונים והתאמות לטופס 4"/>
      <sheetName val="ביאורים 1, 2 א-ב"/>
      <sheetName val="ביאור 2 ג-ח"/>
      <sheetName val="ביאור 2 ט-טו"/>
      <sheetName val="ביאור 3"/>
      <sheetName val="ביאור 3 המשך"/>
      <sheetName val="ביאור 4"/>
      <sheetName val="ביאור 5"/>
      <sheetName val="ביאורים 6-9"/>
      <sheetName val="ביאורים נוספים"/>
      <sheetName val="נספח 2 לטופס 1"/>
      <sheetName val="נספח 2 לטופס 1 - פירוט א"/>
      <sheetName val="נספח 2 לטופס 1 - פירוט ב"/>
      <sheetName val="נספח 2 לטופס 1 - פירוט ג"/>
      <sheetName val="נספח 2 לטופס 1 - פירוט ד"/>
      <sheetName val="נספח 3 לטופס 1"/>
      <sheetName val="נספח 1 לטופס 2"/>
      <sheetName val="נספח 1 לטופס 2  המשך"/>
      <sheetName val="נספח 2 לטופס 2"/>
      <sheetName val="נספח 3 לטופס 2"/>
      <sheetName val="נספח 4 לטופס 2 חלק א"/>
      <sheetName val="נספח 4 לטופס 2 חלק ב"/>
      <sheetName val="נספח 5 לטופס 2"/>
      <sheetName val="נספח 6 לטופס 2"/>
      <sheetName val="נספח 7 לטופס 2"/>
      <sheetName val="נספח 8 לטופס 2"/>
      <sheetName val="נספח 9 לטופס 2"/>
      <sheetName val="נספח 1 לטופס 3"/>
      <sheetName val="דוח תמיכות"/>
      <sheetName val="ספר לבן"/>
      <sheetName val="דוח לתושב"/>
      <sheetName val="נספח א"/>
      <sheetName val="נתונים לנספח 4 לטופס 2 חלק א"/>
      <sheetName val="בדיקות הצלבה"/>
      <sheetName val="נתונים משותפים"/>
      <sheetName val="נתונים כלליים"/>
      <sheetName val="נתונים לטופס 1"/>
      <sheetName val="נתונים לטופס 3"/>
      <sheetName val="נתונים לנספח 2 לטופס 1"/>
      <sheetName val="נתונים לנספח 1 לטופס 2"/>
      <sheetName val="הגדרות כלליות"/>
      <sheetName val="תוכן הענינים"/>
      <sheetName val="מקרא"/>
      <sheetName val="ביאורים 1, 2 א-ב ישן"/>
    </sheetNames>
    <sheetDataSet>
      <sheetData sheetId="0"/>
      <sheetData sheetId="1"/>
      <sheetData sheetId="2"/>
      <sheetData sheetId="3">
        <row r="12">
          <cell r="F12">
            <v>25063</v>
          </cell>
          <cell r="H12">
            <v>20693</v>
          </cell>
        </row>
        <row r="16">
          <cell r="F16">
            <v>27310</v>
          </cell>
          <cell r="H16">
            <v>46616</v>
          </cell>
        </row>
        <row r="18">
          <cell r="F18">
            <v>684</v>
          </cell>
          <cell r="H18">
            <v>626</v>
          </cell>
        </row>
        <row r="20">
          <cell r="F20">
            <v>1299</v>
          </cell>
          <cell r="H20">
            <v>3037</v>
          </cell>
        </row>
        <row r="29">
          <cell r="F29">
            <v>10869</v>
          </cell>
          <cell r="H29">
            <v>10937</v>
          </cell>
        </row>
        <row r="36">
          <cell r="F36">
            <v>0</v>
          </cell>
          <cell r="H36">
            <v>0</v>
          </cell>
        </row>
      </sheetData>
      <sheetData sheetId="4">
        <row r="12">
          <cell r="G12">
            <v>35932</v>
          </cell>
          <cell r="I12">
            <v>31630</v>
          </cell>
        </row>
        <row r="14">
          <cell r="B14" t="str">
            <v>(***)</v>
          </cell>
          <cell r="G14">
            <v>0</v>
          </cell>
          <cell r="I14">
            <v>0</v>
          </cell>
        </row>
        <row r="16">
          <cell r="G16">
            <v>9533</v>
          </cell>
          <cell r="I16">
            <v>31474</v>
          </cell>
        </row>
        <row r="17">
          <cell r="G17">
            <v>17777</v>
          </cell>
          <cell r="I17">
            <v>15142</v>
          </cell>
        </row>
        <row r="21">
          <cell r="G21">
            <v>684</v>
          </cell>
          <cell r="I21">
            <v>626</v>
          </cell>
        </row>
        <row r="23">
          <cell r="G23">
            <v>1299</v>
          </cell>
          <cell r="I23">
            <v>3037</v>
          </cell>
        </row>
        <row r="31">
          <cell r="G31">
            <v>0</v>
          </cell>
          <cell r="I31">
            <v>0</v>
          </cell>
        </row>
      </sheetData>
      <sheetData sheetId="5">
        <row r="61">
          <cell r="B61" t="str">
            <v>עודף בשנת הדוח</v>
          </cell>
        </row>
      </sheetData>
      <sheetData sheetId="6">
        <row r="18">
          <cell r="G18">
            <v>108086</v>
          </cell>
          <cell r="I18">
            <v>67730</v>
          </cell>
        </row>
        <row r="27">
          <cell r="G27">
            <v>105451</v>
          </cell>
          <cell r="I27">
            <v>49372</v>
          </cell>
        </row>
        <row r="34">
          <cell r="G34">
            <v>15142</v>
          </cell>
          <cell r="I34">
            <v>-3216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6">
          <cell r="D36">
            <v>0.19696969696969696</v>
          </cell>
          <cell r="F36">
            <v>0.21344746651939803</v>
          </cell>
        </row>
        <row r="37">
          <cell r="D37">
            <v>0.95922280455068387</v>
          </cell>
          <cell r="F37">
            <v>0.94984232365145227</v>
          </cell>
        </row>
        <row r="38">
          <cell r="D38">
            <v>0.82101930825179215</v>
          </cell>
          <cell r="F38">
            <v>0.80710768572040248</v>
          </cell>
        </row>
      </sheetData>
      <sheetData sheetId="23">
        <row r="14">
          <cell r="K14">
            <v>49341</v>
          </cell>
          <cell r="M14">
            <v>40143</v>
          </cell>
        </row>
      </sheetData>
      <sheetData sheetId="24"/>
      <sheetData sheetId="25"/>
      <sheetData sheetId="26"/>
      <sheetData sheetId="27">
        <row r="8">
          <cell r="E8">
            <v>31000</v>
          </cell>
          <cell r="G8">
            <v>31381</v>
          </cell>
          <cell r="M8">
            <v>30160</v>
          </cell>
        </row>
        <row r="9">
          <cell r="E9">
            <v>12950</v>
          </cell>
          <cell r="G9">
            <v>13496</v>
          </cell>
          <cell r="M9">
            <v>12658</v>
          </cell>
        </row>
        <row r="10">
          <cell r="E10">
            <v>2320</v>
          </cell>
          <cell r="G10">
            <v>2282</v>
          </cell>
          <cell r="M10">
            <v>2395</v>
          </cell>
        </row>
        <row r="11">
          <cell r="E11">
            <v>24901</v>
          </cell>
          <cell r="G11">
            <v>25061</v>
          </cell>
          <cell r="M11">
            <v>21008</v>
          </cell>
        </row>
        <row r="12">
          <cell r="E12">
            <v>51718</v>
          </cell>
          <cell r="G12">
            <v>50979</v>
          </cell>
          <cell r="M12">
            <v>45949</v>
          </cell>
        </row>
        <row r="13">
          <cell r="E13">
            <v>12562</v>
          </cell>
          <cell r="G13">
            <v>12443</v>
          </cell>
          <cell r="M13">
            <v>10317</v>
          </cell>
        </row>
        <row r="14">
          <cell r="E14">
            <v>6001</v>
          </cell>
          <cell r="G14">
            <v>6665</v>
          </cell>
          <cell r="M14">
            <v>5825</v>
          </cell>
        </row>
        <row r="15">
          <cell r="E15">
            <v>26074</v>
          </cell>
          <cell r="G15">
            <v>26074</v>
          </cell>
          <cell r="M15">
            <v>25812</v>
          </cell>
        </row>
        <row r="16">
          <cell r="E16">
            <v>18826</v>
          </cell>
          <cell r="G16">
            <v>19396</v>
          </cell>
          <cell r="M16">
            <v>17739</v>
          </cell>
        </row>
        <row r="17">
          <cell r="E17">
            <v>0</v>
          </cell>
          <cell r="G17">
            <v>0</v>
          </cell>
          <cell r="M17">
            <v>0</v>
          </cell>
        </row>
        <row r="18">
          <cell r="E18">
            <v>1109</v>
          </cell>
          <cell r="G18">
            <v>918</v>
          </cell>
          <cell r="M18">
            <v>52</v>
          </cell>
        </row>
        <row r="19">
          <cell r="E19">
            <v>297</v>
          </cell>
          <cell r="G19">
            <v>604</v>
          </cell>
          <cell r="M19">
            <v>916</v>
          </cell>
        </row>
        <row r="22">
          <cell r="E22">
            <v>0</v>
          </cell>
          <cell r="G22">
            <v>0</v>
          </cell>
          <cell r="M22">
            <v>0</v>
          </cell>
        </row>
        <row r="26">
          <cell r="E26">
            <v>33046</v>
          </cell>
          <cell r="G26">
            <v>33294</v>
          </cell>
          <cell r="M26">
            <v>32889</v>
          </cell>
        </row>
        <row r="27">
          <cell r="E27">
            <v>33864</v>
          </cell>
          <cell r="G27">
            <v>34714</v>
          </cell>
          <cell r="M27">
            <v>34350</v>
          </cell>
        </row>
        <row r="28">
          <cell r="E28">
            <v>2100</v>
          </cell>
          <cell r="G28">
            <v>1850</v>
          </cell>
          <cell r="M28">
            <v>2324</v>
          </cell>
        </row>
        <row r="31">
          <cell r="E31">
            <v>39458</v>
          </cell>
          <cell r="G31">
            <v>39517</v>
          </cell>
          <cell r="M31">
            <v>36925</v>
          </cell>
        </row>
        <row r="32">
          <cell r="E32">
            <v>35656</v>
          </cell>
          <cell r="G32">
            <v>35184</v>
          </cell>
          <cell r="M32">
            <v>30619</v>
          </cell>
        </row>
        <row r="33">
          <cell r="E33">
            <v>3769</v>
          </cell>
          <cell r="G33">
            <v>3774</v>
          </cell>
          <cell r="M33">
            <v>3358</v>
          </cell>
        </row>
        <row r="34">
          <cell r="E34">
            <v>12704</v>
          </cell>
          <cell r="G34">
            <v>13264</v>
          </cell>
          <cell r="M34">
            <v>10691</v>
          </cell>
        </row>
        <row r="35">
          <cell r="E35">
            <v>6750</v>
          </cell>
          <cell r="G35">
            <v>6738</v>
          </cell>
          <cell r="M35">
            <v>6084</v>
          </cell>
        </row>
        <row r="36">
          <cell r="E36">
            <v>595</v>
          </cell>
          <cell r="G36">
            <v>615</v>
          </cell>
          <cell r="M36">
            <v>553</v>
          </cell>
        </row>
        <row r="37">
          <cell r="E37">
            <v>7186</v>
          </cell>
          <cell r="G37">
            <v>7104</v>
          </cell>
          <cell r="M37">
            <v>2466</v>
          </cell>
        </row>
        <row r="38">
          <cell r="E38">
            <v>12630</v>
          </cell>
          <cell r="G38">
            <v>13177</v>
          </cell>
          <cell r="M38">
            <v>12352</v>
          </cell>
        </row>
        <row r="41">
          <cell r="E41">
            <v>0</v>
          </cell>
          <cell r="G41">
            <v>0</v>
          </cell>
          <cell r="M41">
            <v>0</v>
          </cell>
        </row>
      </sheetData>
      <sheetData sheetId="28">
        <row r="36">
          <cell r="G36">
            <v>514.34511989720204</v>
          </cell>
          <cell r="M36">
            <v>511.84856470763447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80">
          <cell r="C80">
            <v>7208</v>
          </cell>
          <cell r="D80">
            <v>9157</v>
          </cell>
        </row>
        <row r="81">
          <cell r="C81">
            <v>44840</v>
          </cell>
          <cell r="D81">
            <v>42307</v>
          </cell>
        </row>
        <row r="82">
          <cell r="C82">
            <v>-13677</v>
          </cell>
          <cell r="D82">
            <v>-14096</v>
          </cell>
        </row>
        <row r="83">
          <cell r="C83">
            <v>-149</v>
          </cell>
          <cell r="D83">
            <v>0</v>
          </cell>
        </row>
        <row r="85">
          <cell r="C85">
            <v>31381</v>
          </cell>
          <cell r="D85">
            <v>30160</v>
          </cell>
        </row>
        <row r="88">
          <cell r="C88">
            <v>17145</v>
          </cell>
          <cell r="D88">
            <v>20946</v>
          </cell>
        </row>
      </sheetData>
      <sheetData sheetId="38"/>
      <sheetData sheetId="39"/>
      <sheetData sheetId="40"/>
      <sheetData sheetId="41"/>
      <sheetData sheetId="42">
        <row r="51">
          <cell r="E51" t="str">
            <v>חודש אוקטובר 2018</v>
          </cell>
        </row>
      </sheetData>
      <sheetData sheetId="43">
        <row r="3">
          <cell r="C3">
            <v>15446</v>
          </cell>
        </row>
        <row r="4">
          <cell r="C4">
            <v>15688</v>
          </cell>
          <cell r="G4">
            <v>760000</v>
          </cell>
        </row>
        <row r="5">
          <cell r="C5">
            <v>4374</v>
          </cell>
          <cell r="G5">
            <v>6</v>
          </cell>
        </row>
        <row r="8">
          <cell r="B8" t="str">
            <v>תקציב הרשות אושר על ידי משרד הפנים</v>
          </cell>
        </row>
        <row r="14">
          <cell r="B14" t="str">
            <v>חוות דעת חלקה</v>
          </cell>
        </row>
        <row r="47">
          <cell r="B47" t="str">
            <v/>
          </cell>
        </row>
        <row r="95">
          <cell r="B95" t="str">
            <v>חוות דעת חלקה</v>
          </cell>
        </row>
      </sheetData>
      <sheetData sheetId="44"/>
      <sheetData sheetId="45"/>
      <sheetData sheetId="46">
        <row r="26">
          <cell r="D26">
            <v>557000</v>
          </cell>
          <cell r="E26">
            <v>560000</v>
          </cell>
        </row>
        <row r="27">
          <cell r="D27">
            <v>20289</v>
          </cell>
          <cell r="E27">
            <v>19987</v>
          </cell>
        </row>
      </sheetData>
      <sheetData sheetId="47"/>
      <sheetData sheetId="48">
        <row r="6">
          <cell r="D6" t="str">
            <v>מועצה אזורית אשכול</v>
          </cell>
        </row>
        <row r="10">
          <cell r="D10">
            <v>2018</v>
          </cell>
        </row>
        <row r="12">
          <cell r="D12">
            <v>2017</v>
          </cell>
        </row>
      </sheetData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0438-2EEC-4DBA-8750-3D578F8710E3}">
  <dimension ref="A1:K50"/>
  <sheetViews>
    <sheetView rightToLeft="1" tabSelected="1" workbookViewId="0"/>
  </sheetViews>
  <sheetFormatPr defaultRowHeight="13.8" x14ac:dyDescent="0.25"/>
  <cols>
    <col min="1" max="1" width="22.69921875" customWidth="1"/>
    <col min="2" max="2" width="11.3984375" style="12" customWidth="1"/>
    <col min="3" max="6" width="9.19921875" style="12"/>
    <col min="7" max="7" width="2.19921875" customWidth="1"/>
    <col min="8" max="8" width="26.19921875" customWidth="1"/>
    <col min="9" max="9" width="13.3984375" style="12" customWidth="1"/>
    <col min="10" max="10" width="11.59765625" style="12" customWidth="1"/>
  </cols>
  <sheetData>
    <row r="1" spans="1:11" s="15" customFormat="1" ht="17.399999999999999" x14ac:dyDescent="0.25">
      <c r="A1" s="13"/>
      <c r="B1" s="14"/>
      <c r="C1" s="14"/>
      <c r="D1" s="104" t="str">
        <f>'[1]הגדרות כלליות'!D6</f>
        <v>מועצה אזורית אשכול</v>
      </c>
      <c r="E1" s="104"/>
      <c r="F1" s="104"/>
      <c r="G1" s="104"/>
      <c r="H1" s="104"/>
      <c r="I1" s="14"/>
      <c r="J1" s="14"/>
      <c r="K1" s="4"/>
    </row>
    <row r="2" spans="1:11" s="15" customFormat="1" ht="17.399999999999999" x14ac:dyDescent="0.25">
      <c r="A2" s="16"/>
      <c r="B2" s="17"/>
      <c r="C2" s="17"/>
      <c r="D2" s="104" t="str">
        <f>CONCATENATE("תמצית הדוחות הכספיים לשנת ",'[1]הגדרות כלליות'!D10)</f>
        <v>תמצית הדוחות הכספיים לשנת 2018</v>
      </c>
      <c r="E2" s="104"/>
      <c r="F2" s="104"/>
      <c r="G2" s="104"/>
      <c r="H2" s="104"/>
      <c r="I2" s="17"/>
      <c r="J2" s="17"/>
      <c r="K2" s="4"/>
    </row>
    <row r="3" spans="1:11" s="15" customFormat="1" ht="17.399999999999999" x14ac:dyDescent="0.25">
      <c r="A3" s="18"/>
      <c r="B3" s="19"/>
      <c r="C3" s="19"/>
      <c r="D3" s="105" t="s">
        <v>0</v>
      </c>
      <c r="E3" s="105"/>
      <c r="F3" s="105"/>
      <c r="G3" s="105"/>
      <c r="H3" s="105"/>
      <c r="I3" s="19"/>
      <c r="J3" s="19"/>
      <c r="K3" s="4"/>
    </row>
    <row r="4" spans="1:11" x14ac:dyDescent="0.25">
      <c r="A4" s="3"/>
      <c r="B4" s="10"/>
      <c r="C4" s="10"/>
      <c r="D4" s="10"/>
      <c r="E4" s="10"/>
      <c r="F4" s="10"/>
      <c r="G4" s="3"/>
      <c r="H4" s="3"/>
      <c r="I4" s="10"/>
      <c r="J4" s="10"/>
      <c r="K4" s="4"/>
    </row>
    <row r="5" spans="1:11" x14ac:dyDescent="0.25">
      <c r="A5" s="5" t="s">
        <v>1</v>
      </c>
      <c r="B5" s="106">
        <f>'[1]נתונים כלליים'!$C$3</f>
        <v>15446</v>
      </c>
      <c r="C5" s="106"/>
      <c r="D5" s="49"/>
      <c r="E5" s="49"/>
      <c r="F5" s="49"/>
      <c r="G5" s="6"/>
      <c r="H5" s="5"/>
      <c r="I5" s="72"/>
      <c r="J5" s="72"/>
      <c r="K5" s="4"/>
    </row>
    <row r="6" spans="1:11" x14ac:dyDescent="0.25">
      <c r="A6" s="5" t="s">
        <v>2</v>
      </c>
      <c r="B6" s="106">
        <f>'[1]נתונים כלליים'!$C$4</f>
        <v>15688</v>
      </c>
      <c r="C6" s="106"/>
      <c r="D6" s="107" t="s">
        <v>3</v>
      </c>
      <c r="E6" s="107"/>
      <c r="F6" s="108">
        <f>'[1]נתונים כלליים'!$G$4</f>
        <v>760000</v>
      </c>
      <c r="G6" s="108"/>
      <c r="H6" s="5"/>
      <c r="I6" s="72"/>
      <c r="J6" s="72"/>
      <c r="K6" s="4"/>
    </row>
    <row r="7" spans="1:11" x14ac:dyDescent="0.25">
      <c r="A7" s="5" t="s">
        <v>4</v>
      </c>
      <c r="B7" s="106">
        <f>'[1]נתונים כלליים'!$C$5</f>
        <v>4374</v>
      </c>
      <c r="C7" s="106"/>
      <c r="D7" s="107" t="s">
        <v>5</v>
      </c>
      <c r="E7" s="107"/>
      <c r="F7" s="112">
        <f>'[1]נתונים כלליים'!$G$5</f>
        <v>6</v>
      </c>
      <c r="G7" s="112"/>
      <c r="H7" s="5"/>
      <c r="I7" s="72"/>
      <c r="J7" s="72"/>
      <c r="K7" s="4"/>
    </row>
    <row r="8" spans="1:11" x14ac:dyDescent="0.25">
      <c r="A8" s="7"/>
      <c r="B8" s="35"/>
      <c r="C8" s="35"/>
      <c r="D8" s="35"/>
      <c r="E8" s="35"/>
      <c r="F8" s="36"/>
      <c r="G8" s="8"/>
      <c r="H8" s="3"/>
      <c r="I8" s="10"/>
      <c r="J8" s="10"/>
      <c r="K8" s="4"/>
    </row>
    <row r="9" spans="1:11" ht="14.4" thickBot="1" x14ac:dyDescent="0.3">
      <c r="A9" s="113" t="s">
        <v>6</v>
      </c>
      <c r="B9" s="113"/>
      <c r="C9" s="113"/>
      <c r="D9" s="113"/>
      <c r="E9" s="113"/>
      <c r="F9" s="113"/>
      <c r="G9" s="9"/>
      <c r="H9" s="114" t="s">
        <v>7</v>
      </c>
      <c r="I9" s="114"/>
      <c r="J9" s="114"/>
      <c r="K9" s="4"/>
    </row>
    <row r="10" spans="1:11" ht="20.100000000000001" customHeight="1" thickBot="1" x14ac:dyDescent="0.3">
      <c r="A10" s="34" t="s">
        <v>8</v>
      </c>
      <c r="B10" s="37" t="str">
        <f>CONCATENATE("תקציב ",'[1]הגדרות כלליות'!D10)</f>
        <v>תקציב 2018</v>
      </c>
      <c r="C10" s="37" t="str">
        <f>CONCATENATE("ביצוע ",'[1]הגדרות כלליות'!D10)</f>
        <v>ביצוע 2018</v>
      </c>
      <c r="D10" s="37" t="s">
        <v>9</v>
      </c>
      <c r="E10" s="37" t="str">
        <f>CONCATENATE("ביצוע ",'[1]הגדרות כלליות'!D12)</f>
        <v>ביצוע 2017</v>
      </c>
      <c r="F10" s="38" t="s">
        <v>9</v>
      </c>
      <c r="G10" s="1"/>
      <c r="H10" s="33" t="s">
        <v>10</v>
      </c>
      <c r="I10" s="25">
        <f>'[1]הגדרות כלליות'!D10</f>
        <v>2018</v>
      </c>
      <c r="J10" s="26">
        <f>'[1]הגדרות כלליות'!D12</f>
        <v>2017</v>
      </c>
      <c r="K10" s="2"/>
    </row>
    <row r="11" spans="1:11" ht="20.100000000000001" customHeight="1" x14ac:dyDescent="0.25">
      <c r="A11" s="29" t="s">
        <v>11</v>
      </c>
      <c r="B11" s="75">
        <f>'[1]נספח 3 לטופס 2'!E8+'[1]נספח 3 לטופס 2'!E9+'[1]נספח 3 לטופס 2'!E10+'[1]נספח 3 לטופס 2'!E11+'[1]נספח 3 לטופס 2'!E19</f>
        <v>71468</v>
      </c>
      <c r="C11" s="75">
        <f>'[1]נספח 3 לטופס 2'!G8+'[1]נספח 3 לטופס 2'!G9+'[1]נספח 3 לטופס 2'!G10+'[1]נספח 3 לטופס 2'!G11+'[1]נספח 3 לטופס 2'!G19</f>
        <v>72824</v>
      </c>
      <c r="D11" s="76">
        <f>IF($C$16=0,0,C11/$C$16)</f>
        <v>0.38470356420266349</v>
      </c>
      <c r="E11" s="75">
        <f>'[1]נספח 3 לטופס 2'!M8+'[1]נספח 3 לטופס 2'!M9+'[1]נספח 3 לטופס 2'!M10+'[1]נספח 3 לטופס 2'!M11+'[1]נספח 3 לטופס 2'!M19</f>
        <v>67137</v>
      </c>
      <c r="F11" s="79">
        <f>IF($E$16=0,0,E11/$E$16)</f>
        <v>0.38845461751653348</v>
      </c>
      <c r="G11" s="1"/>
      <c r="H11" s="67" t="s">
        <v>12</v>
      </c>
      <c r="I11" s="42">
        <f>'[1]טופס 1 אקטיב'!$F$12+'[1]טופס 1 אקטיב'!F14</f>
        <v>25063</v>
      </c>
      <c r="J11" s="43">
        <f>'[1]טופס 1 אקטיב'!$H$12+'[1]טופס 1 אקטיב'!H14</f>
        <v>20693</v>
      </c>
      <c r="K11" s="2"/>
    </row>
    <row r="12" spans="1:11" ht="20.100000000000001" customHeight="1" x14ac:dyDescent="0.25">
      <c r="A12" s="29" t="s">
        <v>13</v>
      </c>
      <c r="B12" s="75">
        <f>'[1]נספח 3 לטופס 2'!E12</f>
        <v>51718</v>
      </c>
      <c r="C12" s="75">
        <f>'[1]נספח 3 לטופס 2'!G12</f>
        <v>50979</v>
      </c>
      <c r="D12" s="76">
        <f>IF($C$16=0,0,C12/$C$16)</f>
        <v>0.26930411676765331</v>
      </c>
      <c r="E12" s="75">
        <f>'[1]נספח 3 לטופס 2'!M12</f>
        <v>45949</v>
      </c>
      <c r="F12" s="79">
        <f>IF($E$16=0,0,E12/$E$16)</f>
        <v>0.26586086986709562</v>
      </c>
      <c r="G12" s="1"/>
      <c r="H12" s="67" t="s">
        <v>14</v>
      </c>
      <c r="I12" s="42">
        <f>'[1]טופס 1 אקטיב'!$F$16+'[1]טופס 1 אקטיב'!F18</f>
        <v>27994</v>
      </c>
      <c r="J12" s="43">
        <f>'[1]טופס 1 אקטיב'!$H$16+'[1]טופס 1 אקטיב'!H18</f>
        <v>47242</v>
      </c>
      <c r="K12" s="2"/>
    </row>
    <row r="13" spans="1:11" ht="20.100000000000001" customHeight="1" x14ac:dyDescent="0.25">
      <c r="A13" s="29" t="s">
        <v>15</v>
      </c>
      <c r="B13" s="75">
        <f>'[1]נספח 3 לטופס 2'!E13</f>
        <v>12562</v>
      </c>
      <c r="C13" s="75">
        <f>'[1]נספח 3 לטופס 2'!G13</f>
        <v>12443</v>
      </c>
      <c r="D13" s="76">
        <f>IF($C$16=0,0,C13/$C$16)</f>
        <v>6.5731990132013376E-2</v>
      </c>
      <c r="E13" s="75">
        <f>'[1]נספח 3 לטופס 2'!M13</f>
        <v>10317</v>
      </c>
      <c r="F13" s="79">
        <f>IF($E$16=0,0,E13/$E$16)</f>
        <v>5.9694152090770752E-2</v>
      </c>
      <c r="G13" s="1"/>
      <c r="H13" s="65" t="s">
        <v>16</v>
      </c>
      <c r="I13" s="42">
        <f>'[1]טופס 1 אקטיב'!$F$20+'[1]טופס 1 אקטיב'!$F$22</f>
        <v>1299</v>
      </c>
      <c r="J13" s="43">
        <f>'[1]טופס 1 אקטיב'!$H$20+'[1]טופס 1 אקטיב'!$H$22</f>
        <v>3037</v>
      </c>
      <c r="K13" s="2"/>
    </row>
    <row r="14" spans="1:11" ht="24" customHeight="1" x14ac:dyDescent="0.25">
      <c r="A14" s="29" t="s">
        <v>17</v>
      </c>
      <c r="B14" s="75">
        <f>'[1]נספח 3 לטופס 2'!E14</f>
        <v>6001</v>
      </c>
      <c r="C14" s="75">
        <f>'[1]נספח 3 לטופס 2'!G14</f>
        <v>6665</v>
      </c>
      <c r="D14" s="76">
        <f>IF($C$16=0,0,1-(D11+D12 + D13+D15))</f>
        <v>3.5208849492073369E-2</v>
      </c>
      <c r="E14" s="75">
        <f>'[1]נספח 3 לטופס 2'!M14</f>
        <v>5825</v>
      </c>
      <c r="F14" s="79">
        <f>IF($E$16=0,0,1 - (F11+F12+F13+F15))</f>
        <v>3.3703444405228211E-2</v>
      </c>
      <c r="G14" s="1"/>
      <c r="H14" s="67" t="s">
        <v>18</v>
      </c>
      <c r="I14" s="42">
        <f>'[1]טופס 1 אקטיב'!$F$29+'[1]טופס 1 אקטיב'!$F$31</f>
        <v>10869</v>
      </c>
      <c r="J14" s="43">
        <f>'[1]טופס 1 אקטיב'!$H$29+'[1]טופס 1 אקטיב'!$H$31</f>
        <v>10937</v>
      </c>
      <c r="K14" s="2"/>
    </row>
    <row r="15" spans="1:11" ht="20.100000000000001" customHeight="1" x14ac:dyDescent="0.25">
      <c r="A15" s="29" t="s">
        <v>19</v>
      </c>
      <c r="B15" s="75">
        <f>'[1]נספח 3 לטופס 2'!E15+'[1]נספח 3 לטופס 2'!E16+'[1]נספח 3 לטופס 2'!E18+'[1]נספח 3 לטופס 2'!E22+'[1]נספח 3 לטופס 2'!E17</f>
        <v>46009</v>
      </c>
      <c r="C15" s="75">
        <f>'[1]נספח 3 לטופס 2'!G15+'[1]נספח 3 לטופס 2'!G16+'[1]נספח 3 לטופס 2'!G18+'[1]נספח 3 לטופס 2'!G22+'[1]נספח 3 לטופס 2'!G17</f>
        <v>46388</v>
      </c>
      <c r="D15" s="76">
        <f>IF($C$16=0,0,C15/$C$16)</f>
        <v>0.24505147940559643</v>
      </c>
      <c r="E15" s="75">
        <f>'[1]נספח 3 לטופס 2'!M15+'[1]נספח 3 לטופס 2'!M16+'[1]נספח 3 לטופס 2'!M18+'[1]נספח 3 לטופס 2'!M22+'[1]נספח 3 לטופס 2'!M17</f>
        <v>43603</v>
      </c>
      <c r="F15" s="79">
        <f>IF($E$16=0,0,E15/$E$16)</f>
        <v>0.25228691612037191</v>
      </c>
      <c r="G15" s="1"/>
      <c r="H15" s="71" t="s">
        <v>20</v>
      </c>
      <c r="I15" s="73">
        <f>'[1]טופס 1 אקטיב'!$F$33+'[1]טופס 1 אקטיב'!$F$34</f>
        <v>0</v>
      </c>
      <c r="J15" s="74">
        <f>'[1]טופס 1 אקטיב'!$H$33+'[1]טופס 1 אקטיב'!$H$34</f>
        <v>0</v>
      </c>
      <c r="K15" s="2"/>
    </row>
    <row r="16" spans="1:11" ht="20.100000000000001" customHeight="1" thickBot="1" x14ac:dyDescent="0.3">
      <c r="A16" s="52" t="s">
        <v>21</v>
      </c>
      <c r="B16" s="77">
        <f>SUM(B11:B15)</f>
        <v>187758</v>
      </c>
      <c r="C16" s="77">
        <f>SUM(C11:C15)</f>
        <v>189299</v>
      </c>
      <c r="D16" s="78">
        <f>SUM(D11:D15)</f>
        <v>1</v>
      </c>
      <c r="E16" s="77">
        <f>SUM(E11:E15)</f>
        <v>172831</v>
      </c>
      <c r="F16" s="80">
        <f>SUM(F11:F15)</f>
        <v>1</v>
      </c>
      <c r="G16" s="1"/>
      <c r="H16" s="71" t="s">
        <v>22</v>
      </c>
      <c r="I16" s="73">
        <f>'[1]טופס 1 אקטיב'!$F$36+'[1]טופס 1 אקטיב'!$F$37</f>
        <v>0</v>
      </c>
      <c r="J16" s="74">
        <f>'[1]טופס 1 אקטיב'!$H$36+'[1]טופס 1 אקטיב'!$H$37</f>
        <v>0</v>
      </c>
      <c r="K16" s="2"/>
    </row>
    <row r="17" spans="1:11" ht="20.100000000000001" customHeight="1" thickTop="1" thickBot="1" x14ac:dyDescent="0.3">
      <c r="A17" s="53"/>
      <c r="B17" s="54"/>
      <c r="C17" s="54"/>
      <c r="D17" s="54"/>
      <c r="E17" s="54"/>
      <c r="F17" s="61"/>
      <c r="G17" s="1"/>
      <c r="H17" s="52" t="s">
        <v>21</v>
      </c>
      <c r="I17" s="82">
        <f>SUM(I11:I16)</f>
        <v>65225</v>
      </c>
      <c r="J17" s="83">
        <f>SUM(J11:J16)</f>
        <v>81909</v>
      </c>
      <c r="K17" s="2"/>
    </row>
    <row r="18" spans="1:11" ht="20.100000000000001" customHeight="1" thickTop="1" thickBot="1" x14ac:dyDescent="0.3">
      <c r="A18" s="34" t="s">
        <v>23</v>
      </c>
      <c r="B18" s="37" t="str">
        <f>$B10</f>
        <v>תקציב 2018</v>
      </c>
      <c r="C18" s="37" t="str">
        <f>$C10</f>
        <v>ביצוע 2018</v>
      </c>
      <c r="D18" s="37" t="s">
        <v>9</v>
      </c>
      <c r="E18" s="37" t="str">
        <f>$E10</f>
        <v>ביצוע 2017</v>
      </c>
      <c r="F18" s="38" t="s">
        <v>9</v>
      </c>
      <c r="G18" s="1"/>
      <c r="H18" s="84"/>
      <c r="I18" s="85"/>
      <c r="J18" s="86"/>
      <c r="K18" s="2"/>
    </row>
    <row r="19" spans="1:11" ht="20.100000000000001" customHeight="1" thickBot="1" x14ac:dyDescent="0.3">
      <c r="A19" s="29" t="s">
        <v>24</v>
      </c>
      <c r="B19" s="75">
        <f>'[1]נספח 3 לטופס 2'!E26</f>
        <v>33046</v>
      </c>
      <c r="C19" s="75">
        <f>'[1]נספח 3 לטופס 2'!G26</f>
        <v>33294</v>
      </c>
      <c r="D19" s="76">
        <f>IF($C$27=0,0,C19/$C$27)</f>
        <v>0.17594368787355139</v>
      </c>
      <c r="E19" s="75">
        <f>'[1]נספח 3 לטופס 2'!M26</f>
        <v>32889</v>
      </c>
      <c r="F19" s="79">
        <f>IF($E$27=0,0,E19/$E$27)</f>
        <v>0.19053826233554061</v>
      </c>
      <c r="G19" s="1"/>
      <c r="H19" s="33" t="s">
        <v>25</v>
      </c>
      <c r="I19" s="25">
        <f>I10</f>
        <v>2018</v>
      </c>
      <c r="J19" s="26">
        <f>J10</f>
        <v>2017</v>
      </c>
      <c r="K19" s="2"/>
    </row>
    <row r="20" spans="1:11" ht="20.100000000000001" customHeight="1" x14ac:dyDescent="0.25">
      <c r="A20" s="29" t="s">
        <v>26</v>
      </c>
      <c r="B20" s="75">
        <f>'[1]נספח 3 לטופס 2'!E27+'[1]נספח 3 לטופס 2'!E28+'[1]נספח 3 לטופס 2'!E38+'[1]נספח 3 לטופס 2'!E37+'[1]נספח 3 לטופס 2'!E41</f>
        <v>55780</v>
      </c>
      <c r="C20" s="75">
        <f>'[1]נספח 3 לטופס 2'!G27+'[1]נספח 3 לטופס 2'!G28+'[1]נספח 3 לטופס 2'!G37+'[1]נספח 3 לטופס 2'!G38+'[1]נספח 3 לטופס 2'!G41</f>
        <v>56845</v>
      </c>
      <c r="D20" s="76">
        <f>IF($C$27=0,0,1-(D19+D21+D22+D23+D24+D25+D26))</f>
        <v>0.30040004016255273</v>
      </c>
      <c r="E20" s="75">
        <f>'[1]נספח 3 לטופס 2'!M27+'[1]נספח 3 לטופס 2'!M28+'[1]נספח 3 לטופס 2'!M37+'[1]נספח 3 לטופס 2'!M38+'[1]נספח 3 לטופס 2'!M41</f>
        <v>51492</v>
      </c>
      <c r="F20" s="79">
        <f>IF($E$27=0,0,1 - (F19+F21+F22+F23+F24+F25+F26))</f>
        <v>0.29831239028798862</v>
      </c>
      <c r="G20" s="1"/>
      <c r="H20" s="89" t="s">
        <v>27</v>
      </c>
      <c r="I20" s="90">
        <f>'[1]טופס 1 פאסיב'!$G$12</f>
        <v>35932</v>
      </c>
      <c r="J20" s="91">
        <f>'[1]טופס 1 פאסיב'!$I$12</f>
        <v>31630</v>
      </c>
      <c r="K20" s="2"/>
    </row>
    <row r="21" spans="1:11" ht="20.100000000000001" customHeight="1" x14ac:dyDescent="0.25">
      <c r="A21" s="29" t="s">
        <v>28</v>
      </c>
      <c r="B21" s="75">
        <f>'[1]נספח 3 לטופס 2'!E31</f>
        <v>39458</v>
      </c>
      <c r="C21" s="75">
        <f>'[1]נספח 3 לטופס 2'!G31</f>
        <v>39517</v>
      </c>
      <c r="D21" s="76">
        <f t="shared" ref="D21:D26" si="0">IF($C$27=0,0,C21/$C$27)</f>
        <v>0.20882942012672343</v>
      </c>
      <c r="E21" s="75">
        <f>'[1]נספח 3 לטופס 2'!M31</f>
        <v>36925</v>
      </c>
      <c r="F21" s="79">
        <f t="shared" ref="F21:F26" si="1">IF($E$27=0,0,E21/$E$27)</f>
        <v>0.21392031794033983</v>
      </c>
      <c r="G21" s="1"/>
      <c r="H21" s="71" t="str">
        <f>'[1]טופס 1 פאסיב'!B14</f>
        <v>(***)</v>
      </c>
      <c r="I21" s="73">
        <f>'[1]טופס 1 פאסיב'!$G$14</f>
        <v>0</v>
      </c>
      <c r="J21" s="74">
        <f>'[1]טופס 1 פאסיב'!$I$14</f>
        <v>0</v>
      </c>
      <c r="K21" s="2"/>
    </row>
    <row r="22" spans="1:11" ht="20.100000000000001" customHeight="1" x14ac:dyDescent="0.25">
      <c r="A22" s="29" t="s">
        <v>29</v>
      </c>
      <c r="B22" s="75">
        <f>'[1]נספח 3 לטופס 2'!E32</f>
        <v>35656</v>
      </c>
      <c r="C22" s="75">
        <f>'[1]נספח 3 לטופס 2'!G32</f>
        <v>35184</v>
      </c>
      <c r="D22" s="76">
        <f t="shared" si="0"/>
        <v>0.18593148057136516</v>
      </c>
      <c r="E22" s="75">
        <f>'[1]נספח 3 לטופס 2'!M32</f>
        <v>30619</v>
      </c>
      <c r="F22" s="79">
        <f t="shared" si="1"/>
        <v>0.17738730440122588</v>
      </c>
      <c r="G22" s="1"/>
      <c r="H22" s="67" t="s">
        <v>30</v>
      </c>
      <c r="I22" s="42">
        <f>'[1]טופס 1 פאסיב'!$G$16+'[1]טופס 1 פאסיב'!G21+'[1]טופס 1 פאסיב'!$G$18</f>
        <v>10217</v>
      </c>
      <c r="J22" s="43">
        <f>'[1]טופס 1 פאסיב'!$I$16+'[1]טופס 1 פאסיב'!$I$21+'[1]טופס 1 פאסיב'!$I$18</f>
        <v>32100</v>
      </c>
      <c r="K22" s="2"/>
    </row>
    <row r="23" spans="1:11" ht="20.100000000000001" customHeight="1" x14ac:dyDescent="0.25">
      <c r="A23" s="29" t="s">
        <v>31</v>
      </c>
      <c r="B23" s="75">
        <f>'[1]נספח 3 לטופס 2'!E33</f>
        <v>3769</v>
      </c>
      <c r="C23" s="75">
        <f>'[1]נספח 3 לטופס 2'!G33</f>
        <v>3774</v>
      </c>
      <c r="D23" s="76">
        <f t="shared" si="0"/>
        <v>1.9943878117221807E-2</v>
      </c>
      <c r="E23" s="75">
        <f>'[1]נספח 3 לטופס 2'!M33</f>
        <v>3358</v>
      </c>
      <c r="F23" s="79">
        <f t="shared" si="1"/>
        <v>1.9454148345122848E-2</v>
      </c>
      <c r="G23" s="1"/>
      <c r="H23" s="67" t="s">
        <v>32</v>
      </c>
      <c r="I23" s="42">
        <f>'[1]טופס 1 פאסיב'!$G$23+'[1]טופס 1 פאסיב'!$G$24</f>
        <v>1299</v>
      </c>
      <c r="J23" s="43">
        <f>'[1]טופס 1 פאסיב'!$I$23+'[1]טופס 1 פאסיב'!$I$24</f>
        <v>3037</v>
      </c>
      <c r="K23" s="2"/>
    </row>
    <row r="24" spans="1:11" ht="20.100000000000001" customHeight="1" x14ac:dyDescent="0.25">
      <c r="A24" s="29" t="s">
        <v>33</v>
      </c>
      <c r="B24" s="75">
        <f>'[1]נספח 3 לטופס 2'!E34</f>
        <v>12704</v>
      </c>
      <c r="C24" s="75">
        <f>'[1]נספח 3 לטופס 2'!G34</f>
        <v>13264</v>
      </c>
      <c r="D24" s="76">
        <f t="shared" si="0"/>
        <v>7.0094223462329117E-2</v>
      </c>
      <c r="E24" s="75">
        <f>'[1]נספח 3 לטופס 2'!M34</f>
        <v>10691</v>
      </c>
      <c r="F24" s="79">
        <f t="shared" si="1"/>
        <v>6.1936956509144839E-2</v>
      </c>
      <c r="G24" s="1"/>
      <c r="H24" s="71" t="s">
        <v>34</v>
      </c>
      <c r="I24" s="73">
        <f>'[1]טופס 1 פאסיב'!$G$31+'[1]טופס 1 פאסיב'!$G$33</f>
        <v>0</v>
      </c>
      <c r="J24" s="74">
        <f>'[1]טופס 1 פאסיב'!$I$31+'[1]טופס 1 פאסיב'!$I$33</f>
        <v>0</v>
      </c>
      <c r="K24" s="2"/>
    </row>
    <row r="25" spans="1:11" ht="20.100000000000001" customHeight="1" x14ac:dyDescent="0.25">
      <c r="A25" s="29" t="s">
        <v>35</v>
      </c>
      <c r="B25" s="75">
        <f>'[1]נספח 3 לטופס 2'!E36</f>
        <v>595</v>
      </c>
      <c r="C25" s="75">
        <f>'[1]נספח 3 לטופס 2'!G36</f>
        <v>615</v>
      </c>
      <c r="D25" s="76">
        <f t="shared" si="0"/>
        <v>3.2499960365901994E-3</v>
      </c>
      <c r="E25" s="75">
        <f>'[1]נספח 3 לטופס 2'!M36</f>
        <v>553</v>
      </c>
      <c r="F25" s="79">
        <f t="shared" si="1"/>
        <v>3.2037355672581702E-3</v>
      </c>
      <c r="G25" s="1"/>
      <c r="H25" s="67" t="s">
        <v>36</v>
      </c>
      <c r="I25" s="42">
        <f>'[1]טופס 1 פאסיב'!$G$17</f>
        <v>17777</v>
      </c>
      <c r="J25" s="43">
        <f>'[1]טופס 1 פאסיב'!$I$17</f>
        <v>15142</v>
      </c>
      <c r="K25" s="2"/>
    </row>
    <row r="26" spans="1:11" ht="20.100000000000001" customHeight="1" thickBot="1" x14ac:dyDescent="0.3">
      <c r="A26" s="29" t="s">
        <v>37</v>
      </c>
      <c r="B26" s="75">
        <f>'[1]נספח 3 לטופס 2'!E35</f>
        <v>6750</v>
      </c>
      <c r="C26" s="75">
        <f>'[1]נספח 3 לטופס 2'!G35</f>
        <v>6738</v>
      </c>
      <c r="D26" s="76">
        <f t="shared" si="0"/>
        <v>3.5607273649666281E-2</v>
      </c>
      <c r="E26" s="75">
        <f>'[1]נספח 3 לטופס 2'!M35</f>
        <v>6084</v>
      </c>
      <c r="F26" s="79">
        <f t="shared" si="1"/>
        <v>3.5246884613379215E-2</v>
      </c>
      <c r="G26" s="1"/>
      <c r="H26" s="60" t="s">
        <v>21</v>
      </c>
      <c r="I26" s="82">
        <f>SUM(I20:I25)</f>
        <v>65225</v>
      </c>
      <c r="J26" s="83">
        <f>SUM(J20:J25)</f>
        <v>81909</v>
      </c>
      <c r="K26" s="2"/>
    </row>
    <row r="27" spans="1:11" ht="20.100000000000001" customHeight="1" thickTop="1" thickBot="1" x14ac:dyDescent="0.3">
      <c r="A27" s="81" t="s">
        <v>21</v>
      </c>
      <c r="B27" s="77">
        <f>SUM(B19:B26)</f>
        <v>187758</v>
      </c>
      <c r="C27" s="77">
        <f>SUM(C19:C26)</f>
        <v>189231</v>
      </c>
      <c r="D27" s="78">
        <f>SUM(D19:D26)</f>
        <v>1</v>
      </c>
      <c r="E27" s="77">
        <f>SUM(E19:E26)</f>
        <v>172611</v>
      </c>
      <c r="F27" s="80">
        <f>SUM(F19:F26)</f>
        <v>1</v>
      </c>
      <c r="G27" s="1"/>
      <c r="H27" s="53"/>
      <c r="I27" s="54"/>
      <c r="J27" s="61"/>
      <c r="K27" s="2"/>
    </row>
    <row r="28" spans="1:11" ht="20.100000000000001" customHeight="1" thickTop="1" x14ac:dyDescent="0.25">
      <c r="A28" s="29"/>
      <c r="B28" s="54"/>
      <c r="C28" s="55"/>
      <c r="D28" s="55"/>
      <c r="E28" s="55"/>
      <c r="F28" s="56"/>
      <c r="G28" s="1"/>
      <c r="H28" s="92"/>
      <c r="I28" s="88">
        <f>I10</f>
        <v>2018</v>
      </c>
      <c r="J28" s="93">
        <f>J10</f>
        <v>2017</v>
      </c>
      <c r="K28" s="2"/>
    </row>
    <row r="29" spans="1:11" s="51" customFormat="1" ht="20.100000000000001" customHeight="1" thickBot="1" x14ac:dyDescent="0.3">
      <c r="A29" s="52" t="str">
        <f>'[1]טופס 2'!B61</f>
        <v>עודף בשנת הדוח</v>
      </c>
      <c r="B29" s="73">
        <f>B16-B27</f>
        <v>0</v>
      </c>
      <c r="C29" s="50">
        <f>C16-C27</f>
        <v>68</v>
      </c>
      <c r="D29" s="42"/>
      <c r="E29" s="50">
        <f>E16-E27</f>
        <v>220</v>
      </c>
      <c r="F29" s="57"/>
      <c r="G29" s="1"/>
      <c r="H29" s="60" t="s">
        <v>38</v>
      </c>
      <c r="I29" s="87">
        <f>'[1]נספח 3 לטופס 1'!$K$14</f>
        <v>49341</v>
      </c>
      <c r="J29" s="94">
        <f>'[1]נספח 3 לטופס 1'!$M$14</f>
        <v>40143</v>
      </c>
      <c r="K29" s="27"/>
    </row>
    <row r="30" spans="1:11" ht="20.100000000000001" customHeight="1" thickTop="1" thickBot="1" x14ac:dyDescent="0.3">
      <c r="A30" s="30"/>
      <c r="B30" s="58"/>
      <c r="C30" s="58"/>
      <c r="D30" s="58"/>
      <c r="E30" s="58"/>
      <c r="F30" s="59"/>
      <c r="G30" s="1"/>
      <c r="H30" s="62"/>
      <c r="I30" s="63"/>
      <c r="J30" s="59"/>
      <c r="K30" s="2"/>
    </row>
    <row r="31" spans="1:11" ht="14.4" thickBot="1" x14ac:dyDescent="0.3">
      <c r="A31" s="2"/>
      <c r="B31" s="11"/>
      <c r="C31" s="39"/>
      <c r="D31" s="11"/>
      <c r="E31" s="11"/>
      <c r="F31" s="11"/>
      <c r="G31" s="2"/>
      <c r="H31" s="2"/>
      <c r="I31" s="11"/>
      <c r="J31" s="11"/>
      <c r="K31" s="2"/>
    </row>
    <row r="32" spans="1:11" ht="14.4" thickBot="1" x14ac:dyDescent="0.3">
      <c r="A32" s="28"/>
      <c r="B32" s="25">
        <f>I10</f>
        <v>2018</v>
      </c>
      <c r="C32" s="26">
        <f>J10</f>
        <v>2017</v>
      </c>
      <c r="D32" s="11"/>
      <c r="E32" s="11"/>
      <c r="F32" s="11"/>
      <c r="G32" s="2"/>
      <c r="H32" s="114" t="s">
        <v>39</v>
      </c>
      <c r="I32" s="114"/>
      <c r="J32" s="114"/>
      <c r="K32" s="2"/>
    </row>
    <row r="33" spans="1:11" ht="29.25" customHeight="1" thickBot="1" x14ac:dyDescent="0.3">
      <c r="A33" s="68" t="s">
        <v>40</v>
      </c>
      <c r="B33" s="69">
        <f>IF(OR(C16=0,C29&gt;=0),0,C29/C16*-1)</f>
        <v>0</v>
      </c>
      <c r="C33" s="70">
        <f>IF(OR(E16=0,E29&gt;=0),0,E29/E16*-1)</f>
        <v>0</v>
      </c>
      <c r="D33" s="11"/>
      <c r="E33" s="11"/>
      <c r="F33" s="11"/>
      <c r="G33" s="2"/>
      <c r="H33" s="24"/>
      <c r="I33" s="25">
        <v>2018</v>
      </c>
      <c r="J33" s="26">
        <f>J10</f>
        <v>2017</v>
      </c>
      <c r="K33" s="2"/>
    </row>
    <row r="34" spans="1:11" ht="33" customHeight="1" x14ac:dyDescent="0.25">
      <c r="A34" s="29" t="s">
        <v>41</v>
      </c>
      <c r="B34" s="40">
        <f>IF(C16&gt;0,((I14+I15)/C16),0)</f>
        <v>5.7417102044913071E-2</v>
      </c>
      <c r="C34" s="41">
        <f>IF(E16&gt;0,((J14+J15)/E16),0)</f>
        <v>6.3281471495275729E-2</v>
      </c>
      <c r="D34" s="11"/>
      <c r="E34" s="11"/>
      <c r="F34" s="11"/>
      <c r="G34" s="2"/>
      <c r="H34" s="53" t="s">
        <v>42</v>
      </c>
      <c r="I34" s="75">
        <f>'[1]ספר לבן'!C80</f>
        <v>7208</v>
      </c>
      <c r="J34" s="95">
        <f>'[1]ספר לבן'!D80</f>
        <v>9157</v>
      </c>
      <c r="K34" s="2"/>
    </row>
    <row r="35" spans="1:11" ht="26.25" customHeight="1" x14ac:dyDescent="0.25">
      <c r="A35" s="29" t="s">
        <v>43</v>
      </c>
      <c r="B35" s="40">
        <f>IF(C16&gt;0,('[1]נספח 3 לטופס 1'!K14/C16),0)</f>
        <v>0.26065113920305971</v>
      </c>
      <c r="C35" s="41">
        <f>IF(E16&gt;0,('[1]נספח 3 לטופס 1'!M14/E16),0)</f>
        <v>0.23226735944361834</v>
      </c>
      <c r="D35" s="11"/>
      <c r="E35" s="11"/>
      <c r="F35" s="11"/>
      <c r="G35" s="2"/>
      <c r="H35" s="53" t="s">
        <v>44</v>
      </c>
      <c r="I35" s="75">
        <f>'[1]ספר לבן'!C81</f>
        <v>44840</v>
      </c>
      <c r="J35" s="95">
        <f>'[1]ספר לבן'!D81</f>
        <v>42307</v>
      </c>
      <c r="K35" s="2"/>
    </row>
    <row r="36" spans="1:11" ht="27.75" customHeight="1" x14ac:dyDescent="0.25">
      <c r="A36" s="29" t="s">
        <v>45</v>
      </c>
      <c r="B36" s="40">
        <f>IF(C16&gt;0,(I20/C16),0)</f>
        <v>0.18981611102013218</v>
      </c>
      <c r="C36" s="41">
        <f>IF(E16=0,0,J20/E16)</f>
        <v>0.18301114962014917</v>
      </c>
      <c r="D36" s="11"/>
      <c r="E36" s="11"/>
      <c r="F36" s="11"/>
      <c r="G36" s="2"/>
      <c r="H36" s="53" t="s">
        <v>46</v>
      </c>
      <c r="I36" s="75">
        <f>'[1]ספר לבן'!C82</f>
        <v>-13677</v>
      </c>
      <c r="J36" s="95">
        <f>'[1]ספר לבן'!D82</f>
        <v>-14096</v>
      </c>
      <c r="K36" s="2"/>
    </row>
    <row r="37" spans="1:11" ht="25.5" customHeight="1" x14ac:dyDescent="0.25">
      <c r="A37" s="29" t="s">
        <v>47</v>
      </c>
      <c r="B37" s="42">
        <f>IF(B6&gt;0,(C27/B6)*1000,0)</f>
        <v>12062.149413564508</v>
      </c>
      <c r="C37" s="43">
        <f>IF(B5&gt;0,(E27/B5)*1000,0)</f>
        <v>11175.126246277352</v>
      </c>
      <c r="D37" s="11"/>
      <c r="E37" s="11"/>
      <c r="F37" s="11"/>
      <c r="G37" s="2"/>
      <c r="H37" s="66" t="s">
        <v>48</v>
      </c>
      <c r="I37" s="73">
        <f>'[1]ספר לבן'!C83</f>
        <v>-149</v>
      </c>
      <c r="J37" s="74">
        <f>'[1]ספר לבן'!D83</f>
        <v>0</v>
      </c>
      <c r="K37" s="2"/>
    </row>
    <row r="38" spans="1:11" ht="20.100000000000001" customHeight="1" x14ac:dyDescent="0.25">
      <c r="A38" s="29" t="s">
        <v>49</v>
      </c>
      <c r="B38" s="42">
        <f>'[1]נספח 4 לטופס 2 חלק א'!$G$36</f>
        <v>514.34511989720204</v>
      </c>
      <c r="C38" s="43">
        <f>'[1]נספח 4 לטופס 2 חלק א'!$M$36</f>
        <v>511.84856470763447</v>
      </c>
      <c r="D38" s="11"/>
      <c r="E38" s="11"/>
      <c r="F38" s="11"/>
      <c r="G38" s="2"/>
      <c r="H38" s="53" t="s">
        <v>50</v>
      </c>
      <c r="I38" s="87">
        <f>I34+I35+I36+I37</f>
        <v>38222</v>
      </c>
      <c r="J38" s="94">
        <f>J34+J35+J36+J37</f>
        <v>37368</v>
      </c>
      <c r="K38" s="2"/>
    </row>
    <row r="39" spans="1:11" ht="20.100000000000001" customHeight="1" thickBot="1" x14ac:dyDescent="0.3">
      <c r="A39" s="30"/>
      <c r="B39" s="44"/>
      <c r="C39" s="45"/>
      <c r="D39" s="11"/>
      <c r="E39" s="11"/>
      <c r="F39" s="11"/>
      <c r="G39" s="2"/>
      <c r="H39" s="53" t="s">
        <v>51</v>
      </c>
      <c r="I39" s="97">
        <f>'[1]ספר לבן'!C85</f>
        <v>31381</v>
      </c>
      <c r="J39" s="99">
        <f>'[1]ספר לבן'!D85</f>
        <v>30160</v>
      </c>
      <c r="K39" s="2"/>
    </row>
    <row r="40" spans="1:11" ht="20.100000000000001" customHeight="1" x14ac:dyDescent="0.25">
      <c r="A40" s="2"/>
      <c r="B40" s="11"/>
      <c r="C40" s="11"/>
      <c r="D40" s="11"/>
      <c r="E40" s="11"/>
      <c r="F40" s="11"/>
      <c r="G40" s="2"/>
      <c r="H40" s="60" t="s">
        <v>52</v>
      </c>
      <c r="I40" s="87">
        <f>I38-I39</f>
        <v>6841</v>
      </c>
      <c r="J40" s="94">
        <f>J38-J39</f>
        <v>7208</v>
      </c>
      <c r="K40" s="2"/>
    </row>
    <row r="41" spans="1:11" ht="20.100000000000001" customHeight="1" thickBot="1" x14ac:dyDescent="0.3">
      <c r="A41" s="109" t="s">
        <v>53</v>
      </c>
      <c r="B41" s="109"/>
      <c r="C41" s="109"/>
      <c r="D41" s="11"/>
      <c r="E41" s="11"/>
      <c r="F41" s="11"/>
      <c r="G41" s="2"/>
      <c r="H41" s="53" t="s">
        <v>54</v>
      </c>
      <c r="I41" s="87">
        <f>'[1]ספר לבן'!C88</f>
        <v>17145</v>
      </c>
      <c r="J41" s="94">
        <f>'[1]ספר לבן'!D88</f>
        <v>20946</v>
      </c>
      <c r="K41" s="2"/>
    </row>
    <row r="42" spans="1:11" ht="20.100000000000001" customHeight="1" thickBot="1" x14ac:dyDescent="0.3">
      <c r="A42" s="31"/>
      <c r="B42" s="25">
        <f>I10</f>
        <v>2018</v>
      </c>
      <c r="C42" s="26">
        <f>J10</f>
        <v>2017</v>
      </c>
      <c r="D42" s="11"/>
      <c r="E42" s="11"/>
      <c r="F42" s="11"/>
      <c r="G42" s="2"/>
      <c r="H42" s="64" t="s">
        <v>55</v>
      </c>
      <c r="I42" s="98">
        <f>I40+I41</f>
        <v>23986</v>
      </c>
      <c r="J42" s="100">
        <f>J40+J41</f>
        <v>28154</v>
      </c>
      <c r="K42" s="2"/>
    </row>
    <row r="43" spans="1:11" ht="24" customHeight="1" x14ac:dyDescent="0.25">
      <c r="A43" s="29" t="s">
        <v>56</v>
      </c>
      <c r="B43" s="75">
        <f>'[1]טופס 3'!$G$34</f>
        <v>15142</v>
      </c>
      <c r="C43" s="95">
        <f>'[1]טופס 3'!$I$34</f>
        <v>-3216</v>
      </c>
      <c r="D43" s="11"/>
      <c r="E43" s="11"/>
      <c r="F43" s="11"/>
      <c r="G43" s="2"/>
      <c r="H43" s="53" t="s">
        <v>57</v>
      </c>
      <c r="I43" s="96">
        <f>'[1]נספח 2 לטופס 1 - פירוט ד'!$D$36</f>
        <v>0.19696969696969696</v>
      </c>
      <c r="J43" s="101">
        <f>'[1]נספח 2 לטופס 1 - פירוט ד'!$F$36</f>
        <v>0.21344746651939803</v>
      </c>
      <c r="K43" s="2"/>
    </row>
    <row r="44" spans="1:11" ht="20.100000000000001" customHeight="1" x14ac:dyDescent="0.25">
      <c r="A44" s="29" t="s">
        <v>58</v>
      </c>
      <c r="B44" s="75">
        <f>'[1]טופס 3'!$G$18</f>
        <v>108086</v>
      </c>
      <c r="C44" s="95">
        <f>'[1]טופס 3'!$I$18</f>
        <v>67730</v>
      </c>
      <c r="D44" s="11"/>
      <c r="E44" s="11"/>
      <c r="F44" s="11"/>
      <c r="G44" s="2"/>
      <c r="H44" s="53" t="s">
        <v>59</v>
      </c>
      <c r="I44" s="96">
        <f>'[1]נספח 2 לטופס 1 - פירוט ד'!$D$37</f>
        <v>0.95922280455068387</v>
      </c>
      <c r="J44" s="101">
        <f>'[1]נספח 2 לטופס 1 - פירוט ד'!$F$37</f>
        <v>0.94984232365145227</v>
      </c>
      <c r="K44" s="2"/>
    </row>
    <row r="45" spans="1:11" ht="20.100000000000001" customHeight="1" x14ac:dyDescent="0.25">
      <c r="A45" s="29" t="s">
        <v>60</v>
      </c>
      <c r="B45" s="75">
        <f>'[1]טופס 3'!$G$27</f>
        <v>105451</v>
      </c>
      <c r="C45" s="95">
        <f>'[1]טופס 3'!$I$27</f>
        <v>49372</v>
      </c>
      <c r="D45" s="46"/>
      <c r="E45" s="11"/>
      <c r="F45" s="11"/>
      <c r="G45" s="2"/>
      <c r="H45" s="53" t="s">
        <v>61</v>
      </c>
      <c r="I45" s="96">
        <f>'[1]נספח 2 לטופס 1 - פירוט ד'!$D$38</f>
        <v>0.82101930825179215</v>
      </c>
      <c r="J45" s="101">
        <f>'[1]נספח 2 לטופס 1 - פירוט ד'!$F$38</f>
        <v>0.80710768572040248</v>
      </c>
      <c r="K45" s="2"/>
    </row>
    <row r="46" spans="1:11" ht="24" customHeight="1" thickBot="1" x14ac:dyDescent="0.3">
      <c r="A46" s="29" t="s">
        <v>62</v>
      </c>
      <c r="B46" s="75">
        <f>B43+B44-B45</f>
        <v>17777</v>
      </c>
      <c r="C46" s="95">
        <f>C43+C44-C45</f>
        <v>15142</v>
      </c>
      <c r="D46" s="11"/>
      <c r="E46" s="11"/>
      <c r="F46" s="11"/>
      <c r="G46" s="2"/>
      <c r="H46" s="62" t="s">
        <v>63</v>
      </c>
      <c r="I46" s="102">
        <f>IF('[1]נתונים לנספח 2 לטופס 1'!$D$26=0,0,('[1]נתונים לנספח 2 לטופס 1'!$D$27/'[1]נתונים לנספח 2 לטופס 1'!$D$26)*1000)</f>
        <v>36.42549371633752</v>
      </c>
      <c r="J46" s="103">
        <f>IF('[1]נתונים לנספח 2 לטופס 1'!$E$26=0,0,('[1]נתונים לנספח 2 לטופס 1'!$E$27/'[1]נתונים לנספח 2 לטופס 1'!$E$26)*1000)</f>
        <v>35.691071428571426</v>
      </c>
      <c r="K46" s="2"/>
    </row>
    <row r="47" spans="1:11" s="15" customFormat="1" ht="14.4" thickBot="1" x14ac:dyDescent="0.3">
      <c r="A47" s="32"/>
      <c r="B47" s="47"/>
      <c r="C47" s="48"/>
      <c r="D47" s="20"/>
      <c r="E47" s="23"/>
      <c r="F47" s="23"/>
      <c r="G47" s="22"/>
      <c r="H47" s="21" t="s">
        <v>64</v>
      </c>
      <c r="I47" s="23"/>
      <c r="J47" s="20"/>
      <c r="K47" s="4"/>
    </row>
    <row r="48" spans="1:11" x14ac:dyDescent="0.25">
      <c r="A48" s="3" t="str">
        <f>CONCATENATE("*נכון ל",'[1]נתונים משותפים'!E51)</f>
        <v>*נכון לחודש אוקטובר 2018</v>
      </c>
      <c r="B48" s="20"/>
      <c r="C48" s="20"/>
      <c r="D48" s="20"/>
      <c r="E48" s="110" t="str">
        <f>'[1]נתונים כלליים'!$B$8</f>
        <v>תקציב הרשות אושר על ידי משרד הפנים</v>
      </c>
      <c r="F48" s="110"/>
      <c r="G48" s="110"/>
      <c r="H48" s="110"/>
      <c r="I48" s="111"/>
      <c r="J48" s="20"/>
      <c r="K48" s="4"/>
    </row>
    <row r="49" spans="1:11" x14ac:dyDescent="0.25">
      <c r="A49" s="3"/>
      <c r="B49" s="20"/>
      <c r="C49" s="20"/>
      <c r="D49" s="20"/>
      <c r="E49" s="23" t="str">
        <f>IF('[1]נתונים כלליים'!$B$14='[1]נתונים כלליים'!$B$95,"",'[1]נתונים כלליים'!B14)</f>
        <v/>
      </c>
      <c r="F49" s="23"/>
      <c r="G49" s="22"/>
      <c r="H49" s="22"/>
      <c r="I49" s="20"/>
      <c r="J49" s="20"/>
      <c r="K49" s="4"/>
    </row>
    <row r="50" spans="1:11" x14ac:dyDescent="0.25">
      <c r="A50" s="4" t="str">
        <f>+'[1]נתונים כלליים'!$B$47</f>
        <v/>
      </c>
      <c r="B50" s="20"/>
      <c r="C50" s="20"/>
      <c r="D50" s="20"/>
      <c r="E50" s="20"/>
      <c r="F50" s="20"/>
      <c r="G50" s="4"/>
      <c r="H50" s="4"/>
      <c r="I50" s="20"/>
      <c r="J50" s="20"/>
      <c r="K50" s="4"/>
    </row>
  </sheetData>
  <mergeCells count="15">
    <mergeCell ref="A41:C41"/>
    <mergeCell ref="E48:I48"/>
    <mergeCell ref="B7:C7"/>
    <mergeCell ref="D7:E7"/>
    <mergeCell ref="F7:G7"/>
    <mergeCell ref="A9:F9"/>
    <mergeCell ref="H9:J9"/>
    <mergeCell ref="H32:J32"/>
    <mergeCell ref="D1:H1"/>
    <mergeCell ref="D2:H2"/>
    <mergeCell ref="D3:H3"/>
    <mergeCell ref="B5:C5"/>
    <mergeCell ref="B6:C6"/>
    <mergeCell ref="D6:E6"/>
    <mergeCell ref="F6:G6"/>
  </mergeCells>
  <pageMargins left="0.11811023622047245" right="0.5118110236220472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נינה מורד</dc:creator>
  <cp:lastModifiedBy>תמרה כהן</cp:lastModifiedBy>
  <cp:lastPrinted>2019-12-03T12:18:28Z</cp:lastPrinted>
  <dcterms:created xsi:type="dcterms:W3CDTF">2019-12-03T11:08:31Z</dcterms:created>
  <dcterms:modified xsi:type="dcterms:W3CDTF">2020-01-06T12:25:33Z</dcterms:modified>
</cp:coreProperties>
</file>